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itor\Desktop\"/>
    </mc:Choice>
  </mc:AlternateContent>
  <bookViews>
    <workbookView xWindow="0" yWindow="0" windowWidth="28800" windowHeight="12210" activeTab="4"/>
  </bookViews>
  <sheets>
    <sheet name="Factors Example" sheetId="9" r:id="rId1"/>
    <sheet name="Non-Housing Factors" sheetId="6" r:id="rId2"/>
    <sheet name="Housing Factors" sheetId="7" r:id="rId3"/>
    <sheet name="Allocation Example" sheetId="1" r:id="rId4"/>
    <sheet name="Newton" sheetId="3" r:id="rId5"/>
  </sheets>
  <definedNames>
    <definedName name="_xlnm.Print_Titles" localSheetId="3">'Allocation Example'!$1:$5</definedName>
  </definedNames>
  <calcPr calcId="171027"/>
</workbook>
</file>

<file path=xl/calcChain.xml><?xml version="1.0" encoding="utf-8"?>
<calcChain xmlns="http://schemas.openxmlformats.org/spreadsheetml/2006/main">
  <c r="D15" i="3" l="1"/>
  <c r="E10" i="3" s="1"/>
  <c r="B15" i="3"/>
  <c r="C13" i="3" s="1"/>
  <c r="F14" i="3"/>
  <c r="F13" i="3"/>
  <c r="F12" i="3"/>
  <c r="F11" i="3"/>
  <c r="F10" i="3"/>
  <c r="F9" i="3"/>
  <c r="F8" i="3"/>
  <c r="F7" i="3"/>
  <c r="F6" i="3"/>
  <c r="G3" i="3"/>
  <c r="H16" i="3" s="1"/>
  <c r="Q7" i="9"/>
  <c r="Q8" i="9"/>
  <c r="M7" i="9"/>
  <c r="M8" i="9"/>
  <c r="I7" i="9"/>
  <c r="I8" i="9"/>
  <c r="E7" i="9"/>
  <c r="E8" i="9"/>
  <c r="Q12" i="9"/>
  <c r="Q11" i="9"/>
  <c r="M11" i="9"/>
  <c r="I11" i="9"/>
  <c r="E11" i="9"/>
  <c r="Q10" i="9"/>
  <c r="M10" i="9"/>
  <c r="I10" i="9"/>
  <c r="E10" i="9"/>
  <c r="Q9" i="9"/>
  <c r="M9" i="9"/>
  <c r="I9" i="9"/>
  <c r="E9" i="9"/>
  <c r="Q6" i="9"/>
  <c r="M6" i="9"/>
  <c r="I6" i="9"/>
  <c r="E6" i="9"/>
  <c r="Q10" i="7"/>
  <c r="M10" i="7"/>
  <c r="I10" i="7"/>
  <c r="E10" i="7"/>
  <c r="R10" i="7" s="1"/>
  <c r="T10" i="7" s="1"/>
  <c r="V10" i="7" s="1"/>
  <c r="Q9" i="7"/>
  <c r="M9" i="7"/>
  <c r="I9" i="7"/>
  <c r="E9" i="7"/>
  <c r="R9" i="7" s="1"/>
  <c r="T9" i="7" s="1"/>
  <c r="V9" i="7" s="1"/>
  <c r="Q8" i="7"/>
  <c r="M8" i="7"/>
  <c r="I8" i="7"/>
  <c r="E8" i="7"/>
  <c r="R8" i="7" s="1"/>
  <c r="T8" i="7" s="1"/>
  <c r="V8" i="7" s="1"/>
  <c r="Q7" i="7"/>
  <c r="M7" i="7"/>
  <c r="I7" i="7"/>
  <c r="E7" i="7"/>
  <c r="R7" i="7" s="1"/>
  <c r="T7" i="7" s="1"/>
  <c r="V7" i="7" s="1"/>
  <c r="Q6" i="7"/>
  <c r="M6" i="7"/>
  <c r="I6" i="7"/>
  <c r="E6" i="7"/>
  <c r="R6" i="7" s="1"/>
  <c r="P3" i="7"/>
  <c r="L3" i="7"/>
  <c r="H3" i="7"/>
  <c r="D3" i="7"/>
  <c r="E11" i="3" l="1"/>
  <c r="E6" i="3"/>
  <c r="E12" i="3"/>
  <c r="E13" i="3"/>
  <c r="C6" i="3"/>
  <c r="C14" i="3"/>
  <c r="C11" i="3"/>
  <c r="C7" i="3"/>
  <c r="C10" i="3"/>
  <c r="E7" i="3"/>
  <c r="E14" i="3"/>
  <c r="E8" i="3"/>
  <c r="F15" i="3"/>
  <c r="G6" i="3" s="1"/>
  <c r="C8" i="3"/>
  <c r="C12" i="3"/>
  <c r="C9" i="3"/>
  <c r="R8" i="9"/>
  <c r="R9" i="9"/>
  <c r="R6" i="9"/>
  <c r="R11" i="9"/>
  <c r="R10" i="9"/>
  <c r="R7" i="9"/>
  <c r="T6" i="7"/>
  <c r="R11" i="7"/>
  <c r="C15" i="3" l="1"/>
  <c r="R13" i="9"/>
  <c r="G13" i="3"/>
  <c r="G14" i="3"/>
  <c r="G9" i="3"/>
  <c r="G12" i="3"/>
  <c r="C16" i="3"/>
  <c r="G11" i="3"/>
  <c r="H15" i="3"/>
  <c r="D16" i="3"/>
  <c r="E9" i="3" s="1"/>
  <c r="E15" i="3" s="1"/>
  <c r="G7" i="3"/>
  <c r="G8" i="3"/>
  <c r="G10" i="3"/>
  <c r="T11" i="7"/>
  <c r="V6" i="7"/>
  <c r="V11" i="7" s="1"/>
  <c r="Q10" i="6"/>
  <c r="M10" i="6"/>
  <c r="I10" i="6"/>
  <c r="E10" i="6"/>
  <c r="Q9" i="6"/>
  <c r="M9" i="6"/>
  <c r="I9" i="6"/>
  <c r="E9" i="6"/>
  <c r="R9" i="6" s="1"/>
  <c r="T9" i="6" s="1"/>
  <c r="V9" i="6" s="1"/>
  <c r="Q8" i="6"/>
  <c r="M8" i="6"/>
  <c r="I8" i="6"/>
  <c r="E8" i="6"/>
  <c r="R8" i="6" s="1"/>
  <c r="T8" i="6" s="1"/>
  <c r="V8" i="6" s="1"/>
  <c r="Q7" i="6"/>
  <c r="M7" i="6"/>
  <c r="I7" i="6"/>
  <c r="E7" i="6"/>
  <c r="R7" i="6" s="1"/>
  <c r="T7" i="6" s="1"/>
  <c r="V7" i="6" s="1"/>
  <c r="Q6" i="6"/>
  <c r="M6" i="6"/>
  <c r="I6" i="6"/>
  <c r="E6" i="6"/>
  <c r="R6" i="6" s="1"/>
  <c r="P3" i="6"/>
  <c r="L3" i="6"/>
  <c r="H3" i="6"/>
  <c r="D3" i="6"/>
  <c r="G15" i="3" l="1"/>
  <c r="R10" i="6"/>
  <c r="T10" i="6" s="1"/>
  <c r="V10" i="6" s="1"/>
  <c r="S8" i="9"/>
  <c r="T8" i="9" s="1"/>
  <c r="V8" i="9" s="1"/>
  <c r="S6" i="9"/>
  <c r="T6" i="9" s="1"/>
  <c r="S9" i="9"/>
  <c r="T9" i="9" s="1"/>
  <c r="V9" i="9" s="1"/>
  <c r="S10" i="9"/>
  <c r="T10" i="9" s="1"/>
  <c r="V10" i="9" s="1"/>
  <c r="S7" i="9"/>
  <c r="T7" i="9" s="1"/>
  <c r="V7" i="9" s="1"/>
  <c r="S11" i="9"/>
  <c r="T11" i="9" s="1"/>
  <c r="V11" i="9" s="1"/>
  <c r="T6" i="6"/>
  <c r="R11" i="6"/>
  <c r="G3" i="1"/>
  <c r="H16" i="1" s="1"/>
  <c r="F7" i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/>
  <c r="F14" i="1"/>
  <c r="H14" i="1" s="1"/>
  <c r="F6" i="1"/>
  <c r="H6" i="1" s="1"/>
  <c r="D15" i="1"/>
  <c r="E10" i="1" s="1"/>
  <c r="B15" i="1"/>
  <c r="C11" i="1" s="1"/>
  <c r="E11" i="1"/>
  <c r="T13" i="9" l="1"/>
  <c r="V6" i="9"/>
  <c r="V13" i="9" s="1"/>
  <c r="E7" i="1"/>
  <c r="C9" i="1"/>
  <c r="C13" i="1"/>
  <c r="C7" i="1"/>
  <c r="T11" i="6"/>
  <c r="V6" i="6"/>
  <c r="V11" i="6" s="1"/>
  <c r="H7" i="1"/>
  <c r="C14" i="1"/>
  <c r="E8" i="1"/>
  <c r="E13" i="1"/>
  <c r="C8" i="1"/>
  <c r="F15" i="1"/>
  <c r="G7" i="1" s="1"/>
  <c r="E14" i="1"/>
  <c r="E6" i="1"/>
  <c r="C12" i="1"/>
  <c r="C10" i="1"/>
  <c r="E12" i="1"/>
  <c r="C6" i="1"/>
  <c r="C15" i="1" l="1"/>
  <c r="C16" i="1"/>
  <c r="G14" i="1"/>
  <c r="G6" i="1"/>
  <c r="G13" i="1"/>
  <c r="G8" i="1"/>
  <c r="G12" i="1"/>
  <c r="G11" i="1"/>
  <c r="H15" i="1"/>
  <c r="G10" i="1"/>
  <c r="D16" i="1"/>
  <c r="E9" i="1" s="1"/>
  <c r="E15" i="1" s="1"/>
  <c r="G9" i="1"/>
  <c r="G15" i="1" l="1"/>
</calcChain>
</file>

<file path=xl/sharedStrings.xml><?xml version="1.0" encoding="utf-8"?>
<sst xmlns="http://schemas.openxmlformats.org/spreadsheetml/2006/main" count="165" uniqueCount="49">
  <si>
    <t>Non-Housing</t>
  </si>
  <si>
    <t>Housing</t>
  </si>
  <si>
    <t>Required</t>
  </si>
  <si>
    <t>Non-Housing Percentage of Total Allocation:</t>
  </si>
  <si>
    <t>Total</t>
  </si>
  <si>
    <t>Total Allocation</t>
  </si>
  <si>
    <t>Percentage of Total Regional Allocation</t>
  </si>
  <si>
    <t>County:</t>
  </si>
  <si>
    <t xml:space="preserve">City, County or Public Housing Authority </t>
  </si>
  <si>
    <t>City A</t>
  </si>
  <si>
    <t>County Example</t>
  </si>
  <si>
    <t>City B</t>
  </si>
  <si>
    <t>Public Housing Authority A</t>
  </si>
  <si>
    <t>City C</t>
  </si>
  <si>
    <t>City D</t>
  </si>
  <si>
    <t>City E</t>
  </si>
  <si>
    <t>70% Low-to-Moderate Income Benefi Requirement</t>
  </si>
  <si>
    <t>Low-to-Moderate Income Benefit Requirement</t>
  </si>
  <si>
    <t>County of Example</t>
  </si>
  <si>
    <t xml:space="preserve">Non-Housing </t>
  </si>
  <si>
    <t xml:space="preserve">Housing </t>
  </si>
  <si>
    <t>Percentage of County Non-Housing Allocation</t>
  </si>
  <si>
    <t>Percentage of County Housing Allocation</t>
  </si>
  <si>
    <t>City, County or Eligible Entity</t>
  </si>
  <si>
    <t xml:space="preserve">First Distribution Factor: </t>
  </si>
  <si>
    <t xml:space="preserve">Second Distribution Factor: </t>
  </si>
  <si>
    <t xml:space="preserve">Third Distribution Factor: </t>
  </si>
  <si>
    <t xml:space="preserve">Fourth Distribution Factor: </t>
  </si>
  <si>
    <t>Maximum Factor Measure:</t>
  </si>
  <si>
    <t>Factor Weight:</t>
  </si>
  <si>
    <t>Factor Measure (FM)</t>
  </si>
  <si>
    <t>Factor Measure Maximum (FMmax)</t>
  </si>
  <si>
    <t>Weight (W)</t>
  </si>
  <si>
    <t>Weighted Factor Wx(FM/FMmax)</t>
  </si>
  <si>
    <t>City, County or Housing Authority</t>
  </si>
  <si>
    <r>
      <t xml:space="preserve">First Distribution Factor: </t>
    </r>
    <r>
      <rPr>
        <b/>
        <sz val="11"/>
        <color rgb="FFFF0000"/>
        <rFont val="Calibri"/>
        <family val="2"/>
        <scheme val="minor"/>
      </rPr>
      <t xml:space="preserve"> Factor A</t>
    </r>
  </si>
  <si>
    <r>
      <t xml:space="preserve">Second Distribution Factor:  </t>
    </r>
    <r>
      <rPr>
        <b/>
        <sz val="11"/>
        <color rgb="FFFF0000"/>
        <rFont val="Calibri"/>
        <family val="2"/>
        <scheme val="minor"/>
      </rPr>
      <t>Factor B</t>
    </r>
  </si>
  <si>
    <r>
      <t xml:space="preserve">Third Distribution Factor:  </t>
    </r>
    <r>
      <rPr>
        <b/>
        <sz val="11"/>
        <color rgb="FFFF0000"/>
        <rFont val="Calibri"/>
        <family val="2"/>
        <scheme val="minor"/>
      </rPr>
      <t>Factor C</t>
    </r>
  </si>
  <si>
    <r>
      <t xml:space="preserve">Fourth Distribution Factor:  </t>
    </r>
    <r>
      <rPr>
        <b/>
        <sz val="11"/>
        <color rgb="FFFF0000"/>
        <rFont val="Calibri"/>
        <family val="2"/>
        <scheme val="minor"/>
      </rPr>
      <t>Factor D</t>
    </r>
  </si>
  <si>
    <t>Weighted Factor Total:</t>
  </si>
  <si>
    <t xml:space="preserve"> Weighted Factor Total (WFtot)</t>
  </si>
  <si>
    <t>Entity Weighted Factor Total (EWFtot)</t>
  </si>
  <si>
    <t>Proportional Weighted Factor (PWF) EWFtot/WFtot</t>
  </si>
  <si>
    <t>Housing Allocation for Formulaic Distribution (HA)</t>
  </si>
  <si>
    <t>Proportional Distribution     PWF x HA</t>
  </si>
  <si>
    <t xml:space="preserve"> Non-Housing Allocation for Formulaic Distribution (NHA)</t>
  </si>
  <si>
    <t>Proportional Distribution     PWF x NHA</t>
  </si>
  <si>
    <t>Non-Housing Allocation for Formulaic Distribution (NHA)</t>
  </si>
  <si>
    <t>Newton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</si>
</sst>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0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mbria"/>
      <family val="1"/>
      <scheme val="major"/>
    </font>
    <font>
      <i/>
      <sz val="11"/>
      <color theme="1"/>
      <name val="Calibri"/>
      <family val="2"/>
      <scheme val="minor"/>
    </font>
    <font>
      <sz val="16"/>
      <color theme="4" tint="-0.249977111117893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6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164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4" xfId="0" applyFill="1" applyBorder="1" applyAlignment="1"/>
    <xf numFmtId="0" fontId="0" fillId="2" borderId="4" xfId="0" applyFill="1" applyBorder="1"/>
    <xf numFmtId="164" fontId="2" fillId="0" borderId="5" xfId="0" applyNumberFormat="1" applyFont="1" applyBorder="1"/>
    <xf numFmtId="10" fontId="2" fillId="0" borderId="6" xfId="2" applyNumberFormat="1" applyFont="1" applyBorder="1"/>
    <xf numFmtId="0" fontId="4" fillId="0" borderId="7" xfId="0" applyFont="1" applyBorder="1" applyAlignment="1">
      <alignment horizontal="center" vertical="center"/>
    </xf>
    <xf numFmtId="164" fontId="2" fillId="0" borderId="2" xfId="0" applyNumberFormat="1" applyFont="1" applyBorder="1"/>
    <xf numFmtId="0" fontId="4" fillId="3" borderId="3" xfId="0" applyFont="1" applyFill="1" applyBorder="1" applyAlignment="1">
      <alignment horizontal="center" vertical="center"/>
    </xf>
    <xf numFmtId="164" fontId="2" fillId="3" borderId="8" xfId="0" applyNumberFormat="1" applyFont="1" applyFill="1" applyBorder="1"/>
    <xf numFmtId="164" fontId="0" fillId="3" borderId="9" xfId="0" applyNumberFormat="1" applyFill="1" applyBorder="1"/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0" fontId="2" fillId="0" borderId="14" xfId="2" applyNumberFormat="1" applyFont="1" applyBorder="1"/>
    <xf numFmtId="10" fontId="2" fillId="0" borderId="7" xfId="2" applyNumberFormat="1" applyFont="1" applyBorder="1"/>
    <xf numFmtId="10" fontId="2" fillId="0" borderId="13" xfId="2" applyNumberFormat="1" applyFont="1" applyBorder="1"/>
    <xf numFmtId="0" fontId="2" fillId="0" borderId="11" xfId="0" applyFont="1" applyBorder="1" applyAlignment="1">
      <alignment horizontal="center" vertical="center" wrapText="1"/>
    </xf>
    <xf numFmtId="10" fontId="2" fillId="0" borderId="15" xfId="2" applyNumberFormat="1" applyFont="1" applyBorder="1"/>
    <xf numFmtId="10" fontId="2" fillId="0" borderId="3" xfId="2" applyNumberFormat="1" applyFont="1" applyBorder="1"/>
    <xf numFmtId="10" fontId="2" fillId="0" borderId="11" xfId="2" applyNumberFormat="1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/>
    <xf numFmtId="164" fontId="2" fillId="0" borderId="12" xfId="0" applyNumberFormat="1" applyFont="1" applyBorder="1"/>
    <xf numFmtId="10" fontId="2" fillId="0" borderId="17" xfId="2" applyNumberFormat="1" applyFont="1" applyBorder="1"/>
    <xf numFmtId="0" fontId="2" fillId="2" borderId="18" xfId="0" applyFont="1" applyFill="1" applyBorder="1" applyAlignment="1">
      <alignment horizontal="right" wrapText="1"/>
    </xf>
    <xf numFmtId="164" fontId="2" fillId="0" borderId="19" xfId="0" applyNumberFormat="1" applyFont="1" applyBorder="1"/>
    <xf numFmtId="10" fontId="2" fillId="0" borderId="4" xfId="0" applyNumberFormat="1" applyFont="1" applyBorder="1"/>
    <xf numFmtId="10" fontId="2" fillId="0" borderId="20" xfId="0" applyNumberFormat="1" applyFont="1" applyBorder="1"/>
    <xf numFmtId="0" fontId="0" fillId="0" borderId="21" xfId="0" applyBorder="1"/>
    <xf numFmtId="0" fontId="0" fillId="0" borderId="22" xfId="0" applyNumberFormat="1" applyBorder="1"/>
    <xf numFmtId="0" fontId="0" fillId="0" borderId="23" xfId="0" applyBorder="1"/>
    <xf numFmtId="0" fontId="0" fillId="0" borderId="0" xfId="0" applyBorder="1"/>
    <xf numFmtId="0" fontId="2" fillId="3" borderId="24" xfId="0" applyFont="1" applyFill="1" applyBorder="1" applyAlignment="1"/>
    <xf numFmtId="0" fontId="2" fillId="0" borderId="25" xfId="0" applyFont="1" applyBorder="1" applyAlignment="1"/>
    <xf numFmtId="44" fontId="1" fillId="0" borderId="21" xfId="1" applyFont="1" applyBorder="1"/>
    <xf numFmtId="165" fontId="1" fillId="0" borderId="21" xfId="1" applyNumberFormat="1" applyFont="1" applyBorder="1"/>
    <xf numFmtId="44" fontId="0" fillId="0" borderId="0" xfId="0" applyNumberFormat="1"/>
    <xf numFmtId="44" fontId="1" fillId="0" borderId="0" xfId="1" applyFont="1"/>
    <xf numFmtId="165" fontId="2" fillId="0" borderId="0" xfId="1" applyNumberFormat="1" applyFont="1"/>
    <xf numFmtId="0" fontId="2" fillId="4" borderId="26" xfId="0" applyFont="1" applyFill="1" applyBorder="1"/>
    <xf numFmtId="0" fontId="2" fillId="4" borderId="27" xfId="0" applyFont="1" applyFill="1" applyBorder="1"/>
    <xf numFmtId="0" fontId="2" fillId="0" borderId="24" xfId="0" applyFont="1" applyBorder="1" applyAlignment="1"/>
    <xf numFmtId="165" fontId="2" fillId="0" borderId="29" xfId="1" applyNumberFormat="1" applyFont="1" applyBorder="1" applyAlignment="1"/>
    <xf numFmtId="0" fontId="2" fillId="0" borderId="17" xfId="0" applyFont="1" applyBorder="1" applyAlignment="1">
      <alignment wrapText="1"/>
    </xf>
    <xf numFmtId="10" fontId="2" fillId="0" borderId="17" xfId="0" applyNumberFormat="1" applyFont="1" applyFill="1" applyBorder="1" applyAlignment="1">
      <alignment wrapText="1"/>
    </xf>
    <xf numFmtId="0" fontId="4" fillId="3" borderId="3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10" fontId="1" fillId="3" borderId="2" xfId="2" applyNumberFormat="1" applyFont="1" applyFill="1" applyBorder="1"/>
    <xf numFmtId="10" fontId="2" fillId="3" borderId="31" xfId="0" applyNumberFormat="1" applyFont="1" applyFill="1" applyBorder="1"/>
    <xf numFmtId="164" fontId="0" fillId="3" borderId="15" xfId="0" applyNumberFormat="1" applyFill="1" applyBorder="1"/>
    <xf numFmtId="164" fontId="2" fillId="3" borderId="20" xfId="0" applyNumberFormat="1" applyFont="1" applyFill="1" applyBorder="1"/>
    <xf numFmtId="9" fontId="0" fillId="0" borderId="20" xfId="0" applyNumberFormat="1" applyBorder="1"/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0" fillId="0" borderId="9" xfId="0" applyBorder="1"/>
    <xf numFmtId="166" fontId="0" fillId="0" borderId="2" xfId="0" applyNumberFormat="1" applyBorder="1"/>
    <xf numFmtId="0" fontId="0" fillId="0" borderId="2" xfId="0" applyBorder="1"/>
    <xf numFmtId="0" fontId="2" fillId="3" borderId="15" xfId="0" applyFont="1" applyFill="1" applyBorder="1"/>
    <xf numFmtId="1" fontId="0" fillId="0" borderId="2" xfId="0" applyNumberFormat="1" applyBorder="1"/>
    <xf numFmtId="167" fontId="0" fillId="0" borderId="9" xfId="0" applyNumberFormat="1" applyBorder="1"/>
    <xf numFmtId="167" fontId="0" fillId="0" borderId="2" xfId="0" applyNumberFormat="1" applyBorder="1"/>
    <xf numFmtId="167" fontId="0" fillId="3" borderId="15" xfId="0" applyNumberFormat="1" applyFill="1" applyBorder="1"/>
    <xf numFmtId="0" fontId="0" fillId="0" borderId="37" xfId="0" applyBorder="1"/>
    <xf numFmtId="166" fontId="0" fillId="0" borderId="1" xfId="0" applyNumberFormat="1" applyBorder="1"/>
    <xf numFmtId="0" fontId="0" fillId="0" borderId="1" xfId="0" applyBorder="1"/>
    <xf numFmtId="0" fontId="2" fillId="3" borderId="3" xfId="0" applyFont="1" applyFill="1" applyBorder="1"/>
    <xf numFmtId="1" fontId="0" fillId="0" borderId="1" xfId="0" applyNumberFormat="1" applyBorder="1"/>
    <xf numFmtId="167" fontId="0" fillId="0" borderId="37" xfId="0" applyNumberFormat="1" applyBorder="1"/>
    <xf numFmtId="167" fontId="0" fillId="0" borderId="1" xfId="0" applyNumberFormat="1" applyBorder="1"/>
    <xf numFmtId="167" fontId="0" fillId="3" borderId="3" xfId="0" applyNumberFormat="1" applyFill="1" applyBorder="1"/>
    <xf numFmtId="0" fontId="0" fillId="0" borderId="10" xfId="0" applyBorder="1"/>
    <xf numFmtId="166" fontId="0" fillId="0" borderId="12" xfId="0" applyNumberFormat="1" applyBorder="1"/>
    <xf numFmtId="0" fontId="0" fillId="0" borderId="12" xfId="0" applyBorder="1"/>
    <xf numFmtId="0" fontId="2" fillId="3" borderId="11" xfId="0" applyFont="1" applyFill="1" applyBorder="1"/>
    <xf numFmtId="1" fontId="0" fillId="0" borderId="12" xfId="0" applyNumberFormat="1" applyBorder="1"/>
    <xf numFmtId="167" fontId="0" fillId="0" borderId="10" xfId="0" applyNumberFormat="1" applyBorder="1"/>
    <xf numFmtId="167" fontId="0" fillId="0" borderId="12" xfId="0" applyNumberFormat="1" applyBorder="1"/>
    <xf numFmtId="167" fontId="0" fillId="3" borderId="11" xfId="0" applyNumberFormat="1" applyFill="1" applyBorder="1"/>
    <xf numFmtId="0" fontId="0" fillId="2" borderId="2" xfId="0" applyFill="1" applyBorder="1"/>
    <xf numFmtId="0" fontId="0" fillId="2" borderId="14" xfId="0" applyFill="1" applyBorder="1"/>
    <xf numFmtId="0" fontId="0" fillId="0" borderId="20" xfId="0" applyBorder="1"/>
    <xf numFmtId="0" fontId="0" fillId="2" borderId="38" xfId="0" applyFill="1" applyBorder="1"/>
    <xf numFmtId="2" fontId="0" fillId="0" borderId="39" xfId="0" applyNumberFormat="1" applyBorder="1"/>
    <xf numFmtId="167" fontId="0" fillId="3" borderId="39" xfId="0" applyNumberFormat="1" applyFill="1" applyBorder="1"/>
    <xf numFmtId="2" fontId="0" fillId="0" borderId="2" xfId="0" applyNumberFormat="1" applyBorder="1"/>
    <xf numFmtId="43" fontId="0" fillId="0" borderId="9" xfId="3" applyFont="1" applyBorder="1"/>
    <xf numFmtId="43" fontId="0" fillId="0" borderId="37" xfId="3" applyFont="1" applyBorder="1"/>
    <xf numFmtId="164" fontId="0" fillId="3" borderId="3" xfId="0" applyNumberFormat="1" applyFill="1" applyBorder="1"/>
    <xf numFmtId="164" fontId="0" fillId="0" borderId="15" xfId="0" applyNumberFormat="1" applyFill="1" applyBorder="1"/>
    <xf numFmtId="164" fontId="0" fillId="0" borderId="3" xfId="0" applyNumberFormat="1" applyFill="1" applyBorder="1"/>
    <xf numFmtId="44" fontId="0" fillId="0" borderId="0" xfId="1" applyFont="1"/>
    <xf numFmtId="164" fontId="2" fillId="5" borderId="20" xfId="0" applyNumberFormat="1" applyFont="1" applyFill="1" applyBorder="1"/>
    <xf numFmtId="2" fontId="2" fillId="3" borderId="15" xfId="0" applyNumberFormat="1" applyFont="1" applyFill="1" applyBorder="1"/>
    <xf numFmtId="2" fontId="2" fillId="3" borderId="3" xfId="0" applyNumberFormat="1" applyFont="1" applyFill="1" applyBorder="1"/>
    <xf numFmtId="43" fontId="0" fillId="0" borderId="2" xfId="3" applyFont="1" applyBorder="1"/>
    <xf numFmtId="43" fontId="0" fillId="0" borderId="1" xfId="3" applyFont="1" applyBorder="1"/>
    <xf numFmtId="10" fontId="6" fillId="0" borderId="17" xfId="0" applyNumberFormat="1" applyFont="1" applyFill="1" applyBorder="1" applyAlignment="1">
      <alignment wrapText="1"/>
    </xf>
    <xf numFmtId="164" fontId="6" fillId="5" borderId="20" xfId="0" applyNumberFormat="1" applyFont="1" applyFill="1" applyBorder="1"/>
    <xf numFmtId="9" fontId="6" fillId="0" borderId="20" xfId="0" applyNumberFormat="1" applyFont="1" applyBorder="1"/>
    <xf numFmtId="0" fontId="7" fillId="0" borderId="0" xfId="0" applyFont="1"/>
    <xf numFmtId="0" fontId="0" fillId="0" borderId="5" xfId="0" applyBorder="1"/>
    <xf numFmtId="167" fontId="0" fillId="0" borderId="5" xfId="0" applyNumberFormat="1" applyBorder="1"/>
    <xf numFmtId="0" fontId="0" fillId="0" borderId="34" xfId="0" applyBorder="1"/>
    <xf numFmtId="165" fontId="2" fillId="0" borderId="34" xfId="1" applyNumberFormat="1" applyFont="1" applyBorder="1" applyAlignment="1"/>
    <xf numFmtId="0" fontId="0" fillId="0" borderId="35" xfId="0" applyBorder="1"/>
    <xf numFmtId="0" fontId="0" fillId="0" borderId="8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3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0" borderId="37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66" fontId="0" fillId="0" borderId="1" xfId="0" applyNumberFormat="1" applyBorder="1" applyAlignment="1">
      <alignment horizontal="left"/>
    </xf>
    <xf numFmtId="166" fontId="0" fillId="0" borderId="3" xfId="0" applyNumberFormat="1" applyBorder="1" applyAlignment="1">
      <alignment horizontal="left"/>
    </xf>
    <xf numFmtId="0" fontId="2" fillId="0" borderId="25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6" xfId="0" applyBorder="1" applyAlignment="1"/>
    <xf numFmtId="0" fontId="0" fillId="0" borderId="26" xfId="0" applyBorder="1" applyAlignment="1"/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23" xfId="0" applyFont="1" applyBorder="1" applyAlignment="1"/>
    <xf numFmtId="0" fontId="0" fillId="0" borderId="23" xfId="0" applyBorder="1" applyAlignment="1"/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/>
    <xf numFmtId="0" fontId="5" fillId="0" borderId="0" xfId="0" applyFont="1" applyBorder="1" applyAlignment="1">
      <alignment horizontal="center"/>
    </xf>
    <xf numFmtId="165" fontId="2" fillId="3" borderId="29" xfId="0" applyNumberFormat="1" applyFont="1" applyFill="1" applyBorder="1" applyAlignment="1"/>
    <xf numFmtId="165" fontId="2" fillId="3" borderId="32" xfId="0" applyNumberFormat="1" applyFont="1" applyFill="1" applyBorder="1" applyAlignment="1"/>
    <xf numFmtId="0" fontId="3" fillId="0" borderId="0" xfId="0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C1" workbookViewId="0">
      <selection activeCell="G27" sqref="G27"/>
    </sheetView>
  </sheetViews>
  <sheetFormatPr defaultRowHeight="15" x14ac:dyDescent="0.25"/>
  <cols>
    <col min="1" max="1" width="22.140625" customWidth="1"/>
    <col min="3" max="3" width="10.28515625" customWidth="1"/>
    <col min="5" max="5" width="10" customWidth="1"/>
    <col min="7" max="7" width="11.5703125" customWidth="1"/>
    <col min="9" max="9" width="10.5703125" customWidth="1"/>
    <col min="11" max="11" width="12.28515625" customWidth="1"/>
    <col min="13" max="13" width="10.7109375" customWidth="1"/>
    <col min="14" max="14" width="9.5703125" bestFit="1" customWidth="1"/>
    <col min="15" max="15" width="11.7109375" customWidth="1"/>
    <col min="17" max="17" width="11.7109375" customWidth="1"/>
    <col min="18" max="18" width="28.5703125" bestFit="1" customWidth="1"/>
    <col min="19" max="19" width="25.42578125" customWidth="1"/>
    <col min="20" max="20" width="15.140625" customWidth="1"/>
    <col min="21" max="21" width="14.42578125" customWidth="1"/>
    <col min="22" max="22" width="14.140625" customWidth="1"/>
  </cols>
  <sheetData>
    <row r="1" spans="1:22" ht="15.75" thickBot="1" x14ac:dyDescent="0.3"/>
    <row r="2" spans="1:22" x14ac:dyDescent="0.25">
      <c r="A2" s="133" t="s">
        <v>23</v>
      </c>
      <c r="B2" s="136" t="s">
        <v>35</v>
      </c>
      <c r="C2" s="137"/>
      <c r="D2" s="137"/>
      <c r="E2" s="138"/>
      <c r="F2" s="136" t="s">
        <v>36</v>
      </c>
      <c r="G2" s="137"/>
      <c r="H2" s="137"/>
      <c r="I2" s="138"/>
      <c r="J2" s="136" t="s">
        <v>37</v>
      </c>
      <c r="K2" s="137"/>
      <c r="L2" s="137"/>
      <c r="M2" s="138"/>
      <c r="N2" s="136" t="s">
        <v>38</v>
      </c>
      <c r="O2" s="137"/>
      <c r="P2" s="137"/>
      <c r="Q2" s="138"/>
      <c r="R2" s="130" t="s">
        <v>41</v>
      </c>
      <c r="S2" s="120" t="s">
        <v>40</v>
      </c>
      <c r="T2" s="120" t="s">
        <v>42</v>
      </c>
      <c r="U2" s="120" t="s">
        <v>47</v>
      </c>
      <c r="V2" s="123" t="s">
        <v>46</v>
      </c>
    </row>
    <row r="3" spans="1:22" x14ac:dyDescent="0.25">
      <c r="A3" s="134"/>
      <c r="B3" s="126" t="s">
        <v>28</v>
      </c>
      <c r="C3" s="127"/>
      <c r="D3" s="128">
        <v>100</v>
      </c>
      <c r="E3" s="129"/>
      <c r="F3" s="126" t="s">
        <v>28</v>
      </c>
      <c r="G3" s="127"/>
      <c r="H3" s="128">
        <v>27000</v>
      </c>
      <c r="I3" s="129"/>
      <c r="J3" s="126" t="s">
        <v>28</v>
      </c>
      <c r="K3" s="127"/>
      <c r="L3" s="128">
        <v>100</v>
      </c>
      <c r="M3" s="129"/>
      <c r="N3" s="126" t="s">
        <v>28</v>
      </c>
      <c r="O3" s="127"/>
      <c r="P3" s="128">
        <v>2500</v>
      </c>
      <c r="Q3" s="129"/>
      <c r="R3" s="131"/>
      <c r="S3" s="121"/>
      <c r="T3" s="121"/>
      <c r="U3" s="121"/>
      <c r="V3" s="124"/>
    </row>
    <row r="4" spans="1:22" ht="15.75" thickBot="1" x14ac:dyDescent="0.3">
      <c r="A4" s="134"/>
      <c r="B4" s="116" t="s">
        <v>29</v>
      </c>
      <c r="C4" s="117"/>
      <c r="D4" s="118">
        <v>35</v>
      </c>
      <c r="E4" s="119"/>
      <c r="F4" s="116" t="s">
        <v>29</v>
      </c>
      <c r="G4" s="117"/>
      <c r="H4" s="118">
        <v>20</v>
      </c>
      <c r="I4" s="119"/>
      <c r="J4" s="116" t="s">
        <v>29</v>
      </c>
      <c r="K4" s="117"/>
      <c r="L4" s="118">
        <v>25</v>
      </c>
      <c r="M4" s="119"/>
      <c r="N4" s="116" t="s">
        <v>29</v>
      </c>
      <c r="O4" s="117"/>
      <c r="P4" s="118">
        <v>20</v>
      </c>
      <c r="Q4" s="119"/>
      <c r="R4" s="131"/>
      <c r="S4" s="121"/>
      <c r="T4" s="121"/>
      <c r="U4" s="121"/>
      <c r="V4" s="124"/>
    </row>
    <row r="5" spans="1:22" ht="60.75" thickBot="1" x14ac:dyDescent="0.3">
      <c r="A5" s="135"/>
      <c r="B5" s="59" t="s">
        <v>30</v>
      </c>
      <c r="C5" s="60" t="s">
        <v>31</v>
      </c>
      <c r="D5" s="60" t="s">
        <v>32</v>
      </c>
      <c r="E5" s="61" t="s">
        <v>33</v>
      </c>
      <c r="F5" s="59" t="s">
        <v>30</v>
      </c>
      <c r="G5" s="60" t="s">
        <v>31</v>
      </c>
      <c r="H5" s="60" t="s">
        <v>32</v>
      </c>
      <c r="I5" s="61" t="s">
        <v>33</v>
      </c>
      <c r="J5" s="59" t="s">
        <v>30</v>
      </c>
      <c r="K5" s="60" t="s">
        <v>31</v>
      </c>
      <c r="L5" s="60" t="s">
        <v>32</v>
      </c>
      <c r="M5" s="61" t="s">
        <v>33</v>
      </c>
      <c r="N5" s="59" t="s">
        <v>30</v>
      </c>
      <c r="O5" s="60" t="s">
        <v>31</v>
      </c>
      <c r="P5" s="60" t="s">
        <v>32</v>
      </c>
      <c r="Q5" s="61" t="s">
        <v>33</v>
      </c>
      <c r="R5" s="132"/>
      <c r="S5" s="122"/>
      <c r="T5" s="122"/>
      <c r="U5" s="122"/>
      <c r="V5" s="125"/>
    </row>
    <row r="6" spans="1:22" ht="15.75" thickBot="1" x14ac:dyDescent="0.3">
      <c r="A6" s="45" t="s">
        <v>10</v>
      </c>
      <c r="B6" s="63">
        <v>49</v>
      </c>
      <c r="C6" s="64">
        <v>100</v>
      </c>
      <c r="D6" s="65">
        <v>35</v>
      </c>
      <c r="E6" s="101">
        <f>D6*(B6/C6)</f>
        <v>17.149999999999999</v>
      </c>
      <c r="F6" s="63">
        <v>22000</v>
      </c>
      <c r="G6" s="67">
        <v>27000</v>
      </c>
      <c r="H6" s="65">
        <v>20</v>
      </c>
      <c r="I6" s="101">
        <f>H6*(F6/G6)</f>
        <v>16.296296296296294</v>
      </c>
      <c r="J6" s="94">
        <v>22</v>
      </c>
      <c r="K6" s="93">
        <v>100</v>
      </c>
      <c r="L6" s="65">
        <v>25</v>
      </c>
      <c r="M6" s="101">
        <f>L6*(J6/K6)</f>
        <v>5.5</v>
      </c>
      <c r="N6" s="94">
        <v>1000</v>
      </c>
      <c r="O6" s="103">
        <v>2500</v>
      </c>
      <c r="P6" s="65">
        <v>20</v>
      </c>
      <c r="Q6" s="101">
        <f>P6*(N6/O6)</f>
        <v>8</v>
      </c>
      <c r="R6" s="63">
        <f>E6+I6+M6+Q6</f>
        <v>46.946296296296296</v>
      </c>
      <c r="S6" s="89">
        <f>$R$13</f>
        <v>272.0462962962963</v>
      </c>
      <c r="T6" s="111">
        <f>R6/S6</f>
        <v>0.17256730540144991</v>
      </c>
      <c r="U6" s="112">
        <v>2244000</v>
      </c>
      <c r="V6" s="56">
        <f>T6*U6</f>
        <v>387241.0333208536</v>
      </c>
    </row>
    <row r="7" spans="1:22" ht="15.75" thickBot="1" x14ac:dyDescent="0.3">
      <c r="A7" s="46" t="s">
        <v>9</v>
      </c>
      <c r="B7" s="63">
        <v>32</v>
      </c>
      <c r="C7" s="64">
        <v>100</v>
      </c>
      <c r="D7" s="65">
        <v>35</v>
      </c>
      <c r="E7" s="101">
        <f t="shared" ref="E7:E8" si="0">D7*(B7/C7)</f>
        <v>11.200000000000001</v>
      </c>
      <c r="F7" s="63">
        <v>20000</v>
      </c>
      <c r="G7" s="67">
        <v>27000</v>
      </c>
      <c r="H7" s="65">
        <v>20</v>
      </c>
      <c r="I7" s="101">
        <f t="shared" ref="I7:I8" si="1">H7*(F7/G7)</f>
        <v>14.814814814814813</v>
      </c>
      <c r="J7" s="94">
        <v>15</v>
      </c>
      <c r="K7" s="93">
        <v>100</v>
      </c>
      <c r="L7" s="65">
        <v>25</v>
      </c>
      <c r="M7" s="101">
        <f t="shared" ref="M7:M8" si="2">L7*(J7/K7)</f>
        <v>3.75</v>
      </c>
      <c r="N7" s="94">
        <v>500</v>
      </c>
      <c r="O7" s="103">
        <v>2500</v>
      </c>
      <c r="P7" s="65">
        <v>20</v>
      </c>
      <c r="Q7" s="101">
        <f t="shared" ref="Q7:Q8" si="3">P7*(N7/O7)</f>
        <v>4</v>
      </c>
      <c r="R7" s="63">
        <f>E7+I7+M7+Q7</f>
        <v>33.764814814814812</v>
      </c>
      <c r="S7" s="89">
        <f t="shared" ref="S7:S11" si="4">$R$13</f>
        <v>272.0462962962963</v>
      </c>
      <c r="T7" s="65">
        <f t="shared" ref="T7:T8" si="5">R7/S7</f>
        <v>0.12411422347775772</v>
      </c>
      <c r="U7" s="112">
        <v>2244000</v>
      </c>
      <c r="V7" s="56">
        <f t="shared" ref="V7:V8" si="6">T7*U7</f>
        <v>278512.3174840883</v>
      </c>
    </row>
    <row r="8" spans="1:22" ht="15.75" thickBot="1" x14ac:dyDescent="0.3">
      <c r="A8" s="46" t="s">
        <v>11</v>
      </c>
      <c r="B8" s="63">
        <v>52</v>
      </c>
      <c r="C8" s="64">
        <v>100</v>
      </c>
      <c r="D8" s="65">
        <v>35</v>
      </c>
      <c r="E8" s="101">
        <f t="shared" si="0"/>
        <v>18.2</v>
      </c>
      <c r="F8" s="63">
        <v>27000</v>
      </c>
      <c r="G8" s="67">
        <v>27000</v>
      </c>
      <c r="H8" s="65">
        <v>20</v>
      </c>
      <c r="I8" s="101">
        <f t="shared" si="1"/>
        <v>20</v>
      </c>
      <c r="J8" s="94">
        <v>25</v>
      </c>
      <c r="K8" s="93">
        <v>100</v>
      </c>
      <c r="L8" s="65">
        <v>25</v>
      </c>
      <c r="M8" s="101">
        <f t="shared" si="2"/>
        <v>6.25</v>
      </c>
      <c r="N8" s="94">
        <v>2500</v>
      </c>
      <c r="O8" s="103">
        <v>2500</v>
      </c>
      <c r="P8" s="65">
        <v>20</v>
      </c>
      <c r="Q8" s="101">
        <f t="shared" si="3"/>
        <v>20</v>
      </c>
      <c r="R8" s="63">
        <f t="shared" ref="R8:R9" si="7">E8+I8+M8+Q8</f>
        <v>64.45</v>
      </c>
      <c r="S8" s="89">
        <f t="shared" si="4"/>
        <v>272.0462962962963</v>
      </c>
      <c r="T8" s="65">
        <f t="shared" si="5"/>
        <v>0.23690820598345871</v>
      </c>
      <c r="U8" s="112">
        <v>2244000</v>
      </c>
      <c r="V8" s="56">
        <f t="shared" si="6"/>
        <v>531622.01422688132</v>
      </c>
    </row>
    <row r="9" spans="1:22" ht="15.75" thickBot="1" x14ac:dyDescent="0.3">
      <c r="A9" s="46" t="s">
        <v>13</v>
      </c>
      <c r="B9" s="71">
        <v>50</v>
      </c>
      <c r="C9" s="64">
        <v>100</v>
      </c>
      <c r="D9" s="65">
        <v>35</v>
      </c>
      <c r="E9" s="102">
        <f>D9*(B9/C9)</f>
        <v>17.5</v>
      </c>
      <c r="F9" s="71">
        <v>15000</v>
      </c>
      <c r="G9" s="75">
        <v>27000</v>
      </c>
      <c r="H9" s="73">
        <v>20</v>
      </c>
      <c r="I9" s="102">
        <f>H9*(F9/G9)</f>
        <v>11.111111111111111</v>
      </c>
      <c r="J9" s="95">
        <v>10</v>
      </c>
      <c r="K9" s="93">
        <v>100</v>
      </c>
      <c r="L9" s="73">
        <v>25</v>
      </c>
      <c r="M9" s="102">
        <f>L9*(J9/K9)</f>
        <v>2.5</v>
      </c>
      <c r="N9" s="95">
        <v>750</v>
      </c>
      <c r="O9" s="104">
        <v>2500</v>
      </c>
      <c r="P9" s="73">
        <v>20</v>
      </c>
      <c r="Q9" s="102">
        <f>P9*(N9/O9)</f>
        <v>6</v>
      </c>
      <c r="R9" s="63">
        <f t="shared" si="7"/>
        <v>37.111111111111114</v>
      </c>
      <c r="S9" s="89">
        <f t="shared" si="4"/>
        <v>272.0462962962963</v>
      </c>
      <c r="T9" s="73">
        <f>R9/S9</f>
        <v>0.1364146897654947</v>
      </c>
      <c r="U9" s="112">
        <v>2244000</v>
      </c>
      <c r="V9" s="96">
        <f>T9*U9</f>
        <v>306114.56383377011</v>
      </c>
    </row>
    <row r="10" spans="1:22" ht="15.75" thickBot="1" x14ac:dyDescent="0.3">
      <c r="A10" s="46" t="s">
        <v>14</v>
      </c>
      <c r="B10" s="71">
        <v>44</v>
      </c>
      <c r="C10" s="64">
        <v>100</v>
      </c>
      <c r="D10" s="65">
        <v>35</v>
      </c>
      <c r="E10" s="102">
        <f>D10*(B10/C10)</f>
        <v>15.4</v>
      </c>
      <c r="F10" s="71">
        <v>25000</v>
      </c>
      <c r="G10" s="75">
        <v>27000</v>
      </c>
      <c r="H10" s="73">
        <v>20</v>
      </c>
      <c r="I10" s="102">
        <f>H10*(F10/G10)</f>
        <v>18.518518518518519</v>
      </c>
      <c r="J10" s="95">
        <v>5</v>
      </c>
      <c r="K10" s="93">
        <v>100</v>
      </c>
      <c r="L10" s="73">
        <v>25</v>
      </c>
      <c r="M10" s="102">
        <f>L10*(J10/K10)</f>
        <v>1.25</v>
      </c>
      <c r="N10" s="95">
        <v>1500</v>
      </c>
      <c r="O10" s="104">
        <v>2500</v>
      </c>
      <c r="P10" s="73">
        <v>20</v>
      </c>
      <c r="Q10" s="102">
        <f>P10*(N10/O10)</f>
        <v>12</v>
      </c>
      <c r="R10" s="71">
        <f>E10+I10+M10+Q10</f>
        <v>47.168518518518518</v>
      </c>
      <c r="S10" s="89">
        <f t="shared" si="4"/>
        <v>272.0462962962963</v>
      </c>
      <c r="T10" s="73">
        <f>R10/S10</f>
        <v>0.17338415983118341</v>
      </c>
      <c r="U10" s="112">
        <v>2244000</v>
      </c>
      <c r="V10" s="96">
        <f>T10*U10</f>
        <v>389074.05466117559</v>
      </c>
    </row>
    <row r="11" spans="1:22" x14ac:dyDescent="0.25">
      <c r="A11" s="46" t="s">
        <v>15</v>
      </c>
      <c r="B11" s="71">
        <v>37</v>
      </c>
      <c r="C11" s="64">
        <v>100</v>
      </c>
      <c r="D11" s="65">
        <v>35</v>
      </c>
      <c r="E11" s="102">
        <f>D11*(B11/C11)</f>
        <v>12.95</v>
      </c>
      <c r="F11" s="71">
        <v>21000</v>
      </c>
      <c r="G11" s="75">
        <v>27000</v>
      </c>
      <c r="H11" s="73">
        <v>20</v>
      </c>
      <c r="I11" s="102">
        <f>H11*(F11/G11)</f>
        <v>15.555555555555555</v>
      </c>
      <c r="J11" s="95">
        <v>18</v>
      </c>
      <c r="K11" s="93">
        <v>100</v>
      </c>
      <c r="L11" s="73">
        <v>25</v>
      </c>
      <c r="M11" s="102">
        <f>L11*(J11/K11)</f>
        <v>4.5</v>
      </c>
      <c r="N11" s="95">
        <v>1200</v>
      </c>
      <c r="O11" s="104">
        <v>2500</v>
      </c>
      <c r="P11" s="73">
        <v>20</v>
      </c>
      <c r="Q11" s="102">
        <f>P11*(N11/O11)</f>
        <v>9.6</v>
      </c>
      <c r="R11" s="71">
        <f>E11+I11+M11+Q11</f>
        <v>42.605555555555554</v>
      </c>
      <c r="S11" s="113">
        <f t="shared" si="4"/>
        <v>272.0462962962963</v>
      </c>
      <c r="T11" s="73">
        <f>R11/S11</f>
        <v>0.15661141554065552</v>
      </c>
      <c r="U11" s="112">
        <v>2244000</v>
      </c>
      <c r="V11" s="96">
        <f>T11*U11</f>
        <v>351436.01647323102</v>
      </c>
    </row>
    <row r="12" spans="1:22" ht="15.75" thickBot="1" x14ac:dyDescent="0.3">
      <c r="A12" s="46"/>
      <c r="B12" s="79"/>
      <c r="C12" s="80"/>
      <c r="D12" s="81"/>
      <c r="E12" s="82"/>
      <c r="F12" s="79"/>
      <c r="G12" s="83"/>
      <c r="H12" s="81"/>
      <c r="I12" s="82"/>
      <c r="J12" s="84"/>
      <c r="K12" s="85"/>
      <c r="L12" s="81"/>
      <c r="M12" s="82"/>
      <c r="N12" s="84"/>
      <c r="O12" s="85"/>
      <c r="P12" s="81"/>
      <c r="Q12" s="82" t="e">
        <f>P12*(N12/O12)</f>
        <v>#DIV/0!</v>
      </c>
      <c r="R12" s="79"/>
      <c r="S12" s="109"/>
      <c r="T12" s="109"/>
      <c r="U12" s="110"/>
      <c r="V12" s="86"/>
    </row>
    <row r="13" spans="1:22" ht="15.75" thickBot="1" x14ac:dyDescent="0.3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  <c r="P13" s="114" t="s">
        <v>39</v>
      </c>
      <c r="Q13" s="115"/>
      <c r="R13" s="89">
        <f>SUM(R6:R12)</f>
        <v>272.0462962962963</v>
      </c>
      <c r="S13" s="90"/>
      <c r="T13" s="91">
        <f>SUM(T6:T12)</f>
        <v>1</v>
      </c>
      <c r="U13" s="90"/>
      <c r="V13" s="92">
        <f>SUM(V6:V12)</f>
        <v>2244000</v>
      </c>
    </row>
  </sheetData>
  <mergeCells count="27">
    <mergeCell ref="A2:A5"/>
    <mergeCell ref="B2:E2"/>
    <mergeCell ref="F2:I2"/>
    <mergeCell ref="J2:M2"/>
    <mergeCell ref="N2:Q2"/>
    <mergeCell ref="N3:O3"/>
    <mergeCell ref="P3:Q3"/>
    <mergeCell ref="B4:C4"/>
    <mergeCell ref="D4:E4"/>
    <mergeCell ref="S2:S5"/>
    <mergeCell ref="T2:T5"/>
    <mergeCell ref="U2:U5"/>
    <mergeCell ref="V2:V5"/>
    <mergeCell ref="B3:C3"/>
    <mergeCell ref="D3:E3"/>
    <mergeCell ref="F3:G3"/>
    <mergeCell ref="H3:I3"/>
    <mergeCell ref="J3:K3"/>
    <mergeCell ref="L3:M3"/>
    <mergeCell ref="R2:R5"/>
    <mergeCell ref="P13:Q1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F36" sqref="F36:G36"/>
    </sheetView>
  </sheetViews>
  <sheetFormatPr defaultRowHeight="15" x14ac:dyDescent="0.25"/>
  <cols>
    <col min="3" max="3" width="10.28515625" customWidth="1"/>
    <col min="5" max="5" width="10" customWidth="1"/>
    <col min="7" max="7" width="11.5703125" customWidth="1"/>
    <col min="11" max="11" width="12.28515625" customWidth="1"/>
    <col min="15" max="15" width="11.7109375" customWidth="1"/>
    <col min="16" max="16" width="12" customWidth="1"/>
    <col min="17" max="17" width="10.42578125" customWidth="1"/>
    <col min="18" max="18" width="28.5703125" bestFit="1" customWidth="1"/>
    <col min="19" max="19" width="25.42578125" customWidth="1"/>
    <col min="20" max="20" width="15.140625" customWidth="1"/>
    <col min="21" max="21" width="14.42578125" customWidth="1"/>
    <col min="22" max="22" width="14.140625" customWidth="1"/>
  </cols>
  <sheetData>
    <row r="1" spans="1:22" ht="15.75" thickBot="1" x14ac:dyDescent="0.3"/>
    <row r="2" spans="1:22" ht="15" customHeight="1" x14ac:dyDescent="0.25">
      <c r="A2" s="133" t="s">
        <v>23</v>
      </c>
      <c r="B2" s="136" t="s">
        <v>24</v>
      </c>
      <c r="C2" s="137"/>
      <c r="D2" s="137"/>
      <c r="E2" s="138"/>
      <c r="F2" s="136" t="s">
        <v>25</v>
      </c>
      <c r="G2" s="137"/>
      <c r="H2" s="137"/>
      <c r="I2" s="138"/>
      <c r="J2" s="136" t="s">
        <v>26</v>
      </c>
      <c r="K2" s="137"/>
      <c r="L2" s="137"/>
      <c r="M2" s="138"/>
      <c r="N2" s="136" t="s">
        <v>27</v>
      </c>
      <c r="O2" s="137"/>
      <c r="P2" s="137"/>
      <c r="Q2" s="138"/>
      <c r="R2" s="130" t="s">
        <v>41</v>
      </c>
      <c r="S2" s="120" t="s">
        <v>40</v>
      </c>
      <c r="T2" s="120" t="s">
        <v>42</v>
      </c>
      <c r="U2" s="120" t="s">
        <v>45</v>
      </c>
      <c r="V2" s="123" t="s">
        <v>46</v>
      </c>
    </row>
    <row r="3" spans="1:22" x14ac:dyDescent="0.25">
      <c r="A3" s="134"/>
      <c r="B3" s="126" t="s">
        <v>28</v>
      </c>
      <c r="C3" s="127"/>
      <c r="D3" s="128">
        <f>MAX(B6:B10)</f>
        <v>0</v>
      </c>
      <c r="E3" s="129"/>
      <c r="F3" s="126" t="s">
        <v>28</v>
      </c>
      <c r="G3" s="127"/>
      <c r="H3" s="128">
        <f>MAX(F6:F10)</f>
        <v>0</v>
      </c>
      <c r="I3" s="129"/>
      <c r="J3" s="126" t="s">
        <v>28</v>
      </c>
      <c r="K3" s="127"/>
      <c r="L3" s="128">
        <f>MAX(J6:J10)</f>
        <v>0</v>
      </c>
      <c r="M3" s="129"/>
      <c r="N3" s="126" t="s">
        <v>28</v>
      </c>
      <c r="O3" s="127"/>
      <c r="P3" s="128">
        <f>MAX(N6:N10)</f>
        <v>0</v>
      </c>
      <c r="Q3" s="129"/>
      <c r="R3" s="131"/>
      <c r="S3" s="121"/>
      <c r="T3" s="121"/>
      <c r="U3" s="121"/>
      <c r="V3" s="124"/>
    </row>
    <row r="4" spans="1:22" ht="15.75" thickBot="1" x14ac:dyDescent="0.3">
      <c r="A4" s="134"/>
      <c r="B4" s="116" t="s">
        <v>29</v>
      </c>
      <c r="C4" s="117"/>
      <c r="D4" s="118"/>
      <c r="E4" s="119"/>
      <c r="F4" s="116" t="s">
        <v>29</v>
      </c>
      <c r="G4" s="117"/>
      <c r="H4" s="118"/>
      <c r="I4" s="119"/>
      <c r="J4" s="116" t="s">
        <v>29</v>
      </c>
      <c r="K4" s="117"/>
      <c r="L4" s="118"/>
      <c r="M4" s="119"/>
      <c r="N4" s="116" t="s">
        <v>29</v>
      </c>
      <c r="O4" s="117"/>
      <c r="P4" s="118"/>
      <c r="Q4" s="119"/>
      <c r="R4" s="131"/>
      <c r="S4" s="121"/>
      <c r="T4" s="121"/>
      <c r="U4" s="121"/>
      <c r="V4" s="124"/>
    </row>
    <row r="5" spans="1:22" ht="75.75" customHeight="1" thickBot="1" x14ac:dyDescent="0.3">
      <c r="A5" s="135"/>
      <c r="B5" s="59" t="s">
        <v>30</v>
      </c>
      <c r="C5" s="60" t="s">
        <v>31</v>
      </c>
      <c r="D5" s="60" t="s">
        <v>32</v>
      </c>
      <c r="E5" s="61" t="s">
        <v>33</v>
      </c>
      <c r="F5" s="59" t="s">
        <v>30</v>
      </c>
      <c r="G5" s="60" t="s">
        <v>31</v>
      </c>
      <c r="H5" s="60" t="s">
        <v>32</v>
      </c>
      <c r="I5" s="61" t="s">
        <v>33</v>
      </c>
      <c r="J5" s="59" t="s">
        <v>30</v>
      </c>
      <c r="K5" s="60" t="s">
        <v>31</v>
      </c>
      <c r="L5" s="60" t="s">
        <v>32</v>
      </c>
      <c r="M5" s="61" t="s">
        <v>33</v>
      </c>
      <c r="N5" s="59" t="s">
        <v>30</v>
      </c>
      <c r="O5" s="60" t="s">
        <v>31</v>
      </c>
      <c r="P5" s="60" t="s">
        <v>32</v>
      </c>
      <c r="Q5" s="61" t="s">
        <v>33</v>
      </c>
      <c r="R5" s="132"/>
      <c r="S5" s="122"/>
      <c r="T5" s="122"/>
      <c r="U5" s="122"/>
      <c r="V5" s="125"/>
    </row>
    <row r="6" spans="1:22" x14ac:dyDescent="0.25">
      <c r="A6" s="62"/>
      <c r="B6" s="63"/>
      <c r="C6" s="64"/>
      <c r="D6" s="65"/>
      <c r="E6" s="66" t="e">
        <f>D6*(B6/C6)</f>
        <v>#DIV/0!</v>
      </c>
      <c r="F6" s="63"/>
      <c r="G6" s="67"/>
      <c r="H6" s="65"/>
      <c r="I6" s="66" t="e">
        <f>H6*(F6/G6)</f>
        <v>#DIV/0!</v>
      </c>
      <c r="J6" s="68"/>
      <c r="K6" s="69"/>
      <c r="L6" s="65"/>
      <c r="M6" s="66" t="e">
        <f>L6*(J6/K6)</f>
        <v>#DIV/0!</v>
      </c>
      <c r="N6" s="68"/>
      <c r="O6" s="69"/>
      <c r="P6" s="65"/>
      <c r="Q6" s="66" t="e">
        <f>P6*(N6/O6)</f>
        <v>#DIV/0!</v>
      </c>
      <c r="R6" s="63" t="e">
        <f>E6+I6+M6+Q6</f>
        <v>#DIV/0!</v>
      </c>
      <c r="S6" s="65"/>
      <c r="T6" s="65" t="e">
        <f>R6/S6</f>
        <v>#DIV/0!</v>
      </c>
      <c r="U6" s="69"/>
      <c r="V6" s="70" t="e">
        <f>T6*U6</f>
        <v>#DIV/0!</v>
      </c>
    </row>
    <row r="7" spans="1:22" x14ac:dyDescent="0.25">
      <c r="A7" s="62"/>
      <c r="B7" s="71"/>
      <c r="C7" s="72"/>
      <c r="D7" s="73"/>
      <c r="E7" s="74" t="e">
        <f>D7*(B7/C7)</f>
        <v>#DIV/0!</v>
      </c>
      <c r="F7" s="71"/>
      <c r="G7" s="75"/>
      <c r="H7" s="73"/>
      <c r="I7" s="74" t="e">
        <f>H7*(F7/G7)</f>
        <v>#DIV/0!</v>
      </c>
      <c r="J7" s="76"/>
      <c r="K7" s="77"/>
      <c r="L7" s="73"/>
      <c r="M7" s="74" t="e">
        <f>L7*(J7/K7)</f>
        <v>#DIV/0!</v>
      </c>
      <c r="N7" s="76"/>
      <c r="O7" s="77"/>
      <c r="P7" s="73"/>
      <c r="Q7" s="74" t="e">
        <f>P7*(N7/O7)</f>
        <v>#DIV/0!</v>
      </c>
      <c r="R7" s="71" t="e">
        <f>E7+I7+M7+Q7</f>
        <v>#DIV/0!</v>
      </c>
      <c r="S7" s="73"/>
      <c r="T7" s="73" t="e">
        <f>R7/S7</f>
        <v>#DIV/0!</v>
      </c>
      <c r="U7" s="77"/>
      <c r="V7" s="78" t="e">
        <f>T7*U7</f>
        <v>#DIV/0!</v>
      </c>
    </row>
    <row r="8" spans="1:22" x14ac:dyDescent="0.25">
      <c r="A8" s="62"/>
      <c r="B8" s="71"/>
      <c r="C8" s="72"/>
      <c r="D8" s="73"/>
      <c r="E8" s="74" t="e">
        <f>D8*(B8/C8)</f>
        <v>#DIV/0!</v>
      </c>
      <c r="F8" s="71"/>
      <c r="G8" s="75"/>
      <c r="H8" s="73"/>
      <c r="I8" s="74" t="e">
        <f>H8*(F8/G8)</f>
        <v>#DIV/0!</v>
      </c>
      <c r="J8" s="76"/>
      <c r="K8" s="77"/>
      <c r="L8" s="73"/>
      <c r="M8" s="74" t="e">
        <f>L8*(J8/K8)</f>
        <v>#DIV/0!</v>
      </c>
      <c r="N8" s="76"/>
      <c r="O8" s="77"/>
      <c r="P8" s="73"/>
      <c r="Q8" s="74" t="e">
        <f>P8*(N8/O8)</f>
        <v>#DIV/0!</v>
      </c>
      <c r="R8" s="71" t="e">
        <f>E8+I8+M8+Q8</f>
        <v>#DIV/0!</v>
      </c>
      <c r="S8" s="73"/>
      <c r="T8" s="73" t="e">
        <f>R8/S8</f>
        <v>#DIV/0!</v>
      </c>
      <c r="U8" s="77"/>
      <c r="V8" s="78" t="e">
        <f>T8*U8</f>
        <v>#DIV/0!</v>
      </c>
    </row>
    <row r="9" spans="1:22" x14ac:dyDescent="0.25">
      <c r="A9" s="62"/>
      <c r="B9" s="71"/>
      <c r="C9" s="72"/>
      <c r="D9" s="73"/>
      <c r="E9" s="74" t="e">
        <f>D9*(B9/C9)</f>
        <v>#DIV/0!</v>
      </c>
      <c r="F9" s="71"/>
      <c r="G9" s="75"/>
      <c r="H9" s="73"/>
      <c r="I9" s="74" t="e">
        <f>H9*(F9/G9)</f>
        <v>#DIV/0!</v>
      </c>
      <c r="J9" s="76"/>
      <c r="K9" s="77"/>
      <c r="L9" s="73"/>
      <c r="M9" s="74" t="e">
        <f>L9*(J9/K9)</f>
        <v>#DIV/0!</v>
      </c>
      <c r="N9" s="76"/>
      <c r="O9" s="77"/>
      <c r="P9" s="73"/>
      <c r="Q9" s="74" t="e">
        <f>P9*(N9/O9)</f>
        <v>#DIV/0!</v>
      </c>
      <c r="R9" s="71" t="e">
        <f>E9+I9+M9+Q9</f>
        <v>#DIV/0!</v>
      </c>
      <c r="S9" s="73"/>
      <c r="T9" s="73" t="e">
        <f>R9/S9</f>
        <v>#DIV/0!</v>
      </c>
      <c r="U9" s="77"/>
      <c r="V9" s="78" t="e">
        <f>T9*U9</f>
        <v>#DIV/0!</v>
      </c>
    </row>
    <row r="10" spans="1:22" ht="15.75" thickBot="1" x14ac:dyDescent="0.3">
      <c r="A10" s="27"/>
      <c r="B10" s="79"/>
      <c r="C10" s="80"/>
      <c r="D10" s="81"/>
      <c r="E10" s="82" t="e">
        <f>D10*(B10/C10)</f>
        <v>#DIV/0!</v>
      </c>
      <c r="F10" s="79"/>
      <c r="G10" s="83"/>
      <c r="H10" s="81"/>
      <c r="I10" s="82" t="e">
        <f>H10*(F10/G10)</f>
        <v>#DIV/0!</v>
      </c>
      <c r="J10" s="84"/>
      <c r="K10" s="85"/>
      <c r="L10" s="81"/>
      <c r="M10" s="82" t="e">
        <f>L10*(J10/K10)</f>
        <v>#DIV/0!</v>
      </c>
      <c r="N10" s="84"/>
      <c r="O10" s="85"/>
      <c r="P10" s="81"/>
      <c r="Q10" s="82" t="e">
        <f>P10*(N10/O10)</f>
        <v>#DIV/0!</v>
      </c>
      <c r="R10" s="79" t="e">
        <f>E10+I10+M10+Q10</f>
        <v>#DIV/0!</v>
      </c>
      <c r="S10" s="81"/>
      <c r="T10" s="81" t="e">
        <f>R10/S10</f>
        <v>#DIV/0!</v>
      </c>
      <c r="U10" s="85"/>
      <c r="V10" s="86" t="e">
        <f>T10*U10</f>
        <v>#DIV/0!</v>
      </c>
    </row>
    <row r="11" spans="1:22" ht="15.75" thickBot="1" x14ac:dyDescent="0.3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114" t="s">
        <v>39</v>
      </c>
      <c r="Q11" s="115"/>
      <c r="R11" s="89" t="e">
        <f>SUM(R6:R10)</f>
        <v>#DIV/0!</v>
      </c>
      <c r="S11" s="90"/>
      <c r="T11" s="91" t="e">
        <f>SUM(T6:T10)</f>
        <v>#DIV/0!</v>
      </c>
      <c r="U11" s="90"/>
      <c r="V11" s="92" t="e">
        <f>SUM(V6:V10)</f>
        <v>#DIV/0!</v>
      </c>
    </row>
  </sheetData>
  <mergeCells count="27">
    <mergeCell ref="A2:A5"/>
    <mergeCell ref="B2:E2"/>
    <mergeCell ref="F2:I2"/>
    <mergeCell ref="J2:M2"/>
    <mergeCell ref="N2:Q2"/>
    <mergeCell ref="N3:O3"/>
    <mergeCell ref="P3:Q3"/>
    <mergeCell ref="B4:C4"/>
    <mergeCell ref="D4:E4"/>
    <mergeCell ref="S2:S5"/>
    <mergeCell ref="T2:T5"/>
    <mergeCell ref="U2:U5"/>
    <mergeCell ref="V2:V5"/>
    <mergeCell ref="B3:C3"/>
    <mergeCell ref="D3:E3"/>
    <mergeCell ref="F3:G3"/>
    <mergeCell ref="H3:I3"/>
    <mergeCell ref="J3:K3"/>
    <mergeCell ref="L3:M3"/>
    <mergeCell ref="R2:R5"/>
    <mergeCell ref="P11:Q11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V17" sqref="V17"/>
    </sheetView>
  </sheetViews>
  <sheetFormatPr defaultRowHeight="15" x14ac:dyDescent="0.25"/>
  <cols>
    <col min="3" max="3" width="11" customWidth="1"/>
    <col min="5" max="5" width="11" customWidth="1"/>
    <col min="7" max="7" width="10.85546875" customWidth="1"/>
    <col min="11" max="11" width="10.7109375" customWidth="1"/>
    <col min="17" max="17" width="12.5703125" customWidth="1"/>
    <col min="18" max="18" width="20.28515625" customWidth="1"/>
    <col min="19" max="19" width="11.7109375" customWidth="1"/>
    <col min="20" max="20" width="15.28515625" customWidth="1"/>
    <col min="21" max="21" width="12.28515625" customWidth="1"/>
    <col min="22" max="22" width="12.140625" customWidth="1"/>
  </cols>
  <sheetData>
    <row r="1" spans="1:22" ht="15.75" thickBot="1" x14ac:dyDescent="0.3"/>
    <row r="2" spans="1:22" ht="15" customHeight="1" x14ac:dyDescent="0.25">
      <c r="A2" s="133" t="s">
        <v>34</v>
      </c>
      <c r="B2" s="136" t="s">
        <v>24</v>
      </c>
      <c r="C2" s="137"/>
      <c r="D2" s="137"/>
      <c r="E2" s="138"/>
      <c r="F2" s="136" t="s">
        <v>25</v>
      </c>
      <c r="G2" s="137"/>
      <c r="H2" s="137"/>
      <c r="I2" s="138"/>
      <c r="J2" s="136" t="s">
        <v>26</v>
      </c>
      <c r="K2" s="137"/>
      <c r="L2" s="137"/>
      <c r="M2" s="138"/>
      <c r="N2" s="136" t="s">
        <v>27</v>
      </c>
      <c r="O2" s="137"/>
      <c r="P2" s="137"/>
      <c r="Q2" s="138"/>
      <c r="R2" s="130" t="s">
        <v>41</v>
      </c>
      <c r="S2" s="120" t="s">
        <v>40</v>
      </c>
      <c r="T2" s="120" t="s">
        <v>42</v>
      </c>
      <c r="U2" s="120" t="s">
        <v>43</v>
      </c>
      <c r="V2" s="123" t="s">
        <v>44</v>
      </c>
    </row>
    <row r="3" spans="1:22" x14ac:dyDescent="0.25">
      <c r="A3" s="134"/>
      <c r="B3" s="126" t="s">
        <v>28</v>
      </c>
      <c r="C3" s="127"/>
      <c r="D3" s="128">
        <f>MAX(B6:B10)</f>
        <v>0</v>
      </c>
      <c r="E3" s="129"/>
      <c r="F3" s="126" t="s">
        <v>28</v>
      </c>
      <c r="G3" s="127"/>
      <c r="H3" s="128">
        <f>MAX(F6:F10)</f>
        <v>0</v>
      </c>
      <c r="I3" s="129"/>
      <c r="J3" s="126" t="s">
        <v>28</v>
      </c>
      <c r="K3" s="127"/>
      <c r="L3" s="128">
        <f>MAX(J6:J10)</f>
        <v>0</v>
      </c>
      <c r="M3" s="129"/>
      <c r="N3" s="126" t="s">
        <v>28</v>
      </c>
      <c r="O3" s="127"/>
      <c r="P3" s="128">
        <f>MAX(N6:N10)</f>
        <v>0</v>
      </c>
      <c r="Q3" s="129"/>
      <c r="R3" s="131"/>
      <c r="S3" s="121"/>
      <c r="T3" s="121"/>
      <c r="U3" s="121"/>
      <c r="V3" s="124"/>
    </row>
    <row r="4" spans="1:22" ht="15.75" thickBot="1" x14ac:dyDescent="0.3">
      <c r="A4" s="134"/>
      <c r="B4" s="116" t="s">
        <v>29</v>
      </c>
      <c r="C4" s="117"/>
      <c r="D4" s="118"/>
      <c r="E4" s="119"/>
      <c r="F4" s="116" t="s">
        <v>29</v>
      </c>
      <c r="G4" s="117"/>
      <c r="H4" s="118"/>
      <c r="I4" s="119"/>
      <c r="J4" s="116" t="s">
        <v>29</v>
      </c>
      <c r="K4" s="117"/>
      <c r="L4" s="118"/>
      <c r="M4" s="119"/>
      <c r="N4" s="116" t="s">
        <v>29</v>
      </c>
      <c r="O4" s="117"/>
      <c r="P4" s="118"/>
      <c r="Q4" s="119"/>
      <c r="R4" s="131"/>
      <c r="S4" s="121"/>
      <c r="T4" s="121"/>
      <c r="U4" s="121"/>
      <c r="V4" s="124"/>
    </row>
    <row r="5" spans="1:22" ht="75.75" thickBot="1" x14ac:dyDescent="0.3">
      <c r="A5" s="135"/>
      <c r="B5" s="59" t="s">
        <v>30</v>
      </c>
      <c r="C5" s="60" t="s">
        <v>31</v>
      </c>
      <c r="D5" s="60" t="s">
        <v>32</v>
      </c>
      <c r="E5" s="61" t="s">
        <v>33</v>
      </c>
      <c r="F5" s="59" t="s">
        <v>30</v>
      </c>
      <c r="G5" s="60" t="s">
        <v>31</v>
      </c>
      <c r="H5" s="60" t="s">
        <v>32</v>
      </c>
      <c r="I5" s="61" t="s">
        <v>33</v>
      </c>
      <c r="J5" s="59" t="s">
        <v>30</v>
      </c>
      <c r="K5" s="60" t="s">
        <v>31</v>
      </c>
      <c r="L5" s="60" t="s">
        <v>32</v>
      </c>
      <c r="M5" s="61" t="s">
        <v>33</v>
      </c>
      <c r="N5" s="59" t="s">
        <v>30</v>
      </c>
      <c r="O5" s="60" t="s">
        <v>31</v>
      </c>
      <c r="P5" s="60" t="s">
        <v>32</v>
      </c>
      <c r="Q5" s="61" t="s">
        <v>33</v>
      </c>
      <c r="R5" s="132"/>
      <c r="S5" s="122"/>
      <c r="T5" s="122"/>
      <c r="U5" s="122"/>
      <c r="V5" s="125"/>
    </row>
    <row r="6" spans="1:22" x14ac:dyDescent="0.25">
      <c r="A6" s="62"/>
      <c r="B6" s="63"/>
      <c r="C6" s="64"/>
      <c r="D6" s="65"/>
      <c r="E6" s="66" t="e">
        <f>D6*(B6/C6)</f>
        <v>#DIV/0!</v>
      </c>
      <c r="F6" s="63"/>
      <c r="G6" s="67"/>
      <c r="H6" s="65"/>
      <c r="I6" s="66" t="e">
        <f>H6*(F6/G6)</f>
        <v>#DIV/0!</v>
      </c>
      <c r="J6" s="68"/>
      <c r="K6" s="69"/>
      <c r="L6" s="65"/>
      <c r="M6" s="66" t="e">
        <f>L6*(J6/K6)</f>
        <v>#DIV/0!</v>
      </c>
      <c r="N6" s="68"/>
      <c r="O6" s="69"/>
      <c r="P6" s="65"/>
      <c r="Q6" s="66" t="e">
        <f>P6*(N6/O6)</f>
        <v>#DIV/0!</v>
      </c>
      <c r="R6" s="63" t="e">
        <f>E6+I6+M6+Q6</f>
        <v>#DIV/0!</v>
      </c>
      <c r="S6" s="65"/>
      <c r="T6" s="65" t="e">
        <f>R6/S6</f>
        <v>#DIV/0!</v>
      </c>
      <c r="U6" s="69"/>
      <c r="V6" s="70" t="e">
        <f>T6*U6</f>
        <v>#DIV/0!</v>
      </c>
    </row>
    <row r="7" spans="1:22" x14ac:dyDescent="0.25">
      <c r="A7" s="62"/>
      <c r="B7" s="71"/>
      <c r="C7" s="72"/>
      <c r="D7" s="73"/>
      <c r="E7" s="74" t="e">
        <f>D7*(B7/C7)</f>
        <v>#DIV/0!</v>
      </c>
      <c r="F7" s="71"/>
      <c r="G7" s="75"/>
      <c r="H7" s="73"/>
      <c r="I7" s="74" t="e">
        <f>H7*(F7/G7)</f>
        <v>#DIV/0!</v>
      </c>
      <c r="J7" s="76"/>
      <c r="K7" s="77"/>
      <c r="L7" s="73"/>
      <c r="M7" s="74" t="e">
        <f>L7*(J7/K7)</f>
        <v>#DIV/0!</v>
      </c>
      <c r="N7" s="76"/>
      <c r="O7" s="77"/>
      <c r="P7" s="73"/>
      <c r="Q7" s="74" t="e">
        <f>P7*(N7/O7)</f>
        <v>#DIV/0!</v>
      </c>
      <c r="R7" s="71" t="e">
        <f>E7+I7+M7+Q7</f>
        <v>#DIV/0!</v>
      </c>
      <c r="S7" s="73"/>
      <c r="T7" s="73" t="e">
        <f>R7/S7</f>
        <v>#DIV/0!</v>
      </c>
      <c r="U7" s="77"/>
      <c r="V7" s="78" t="e">
        <f>T7*U7</f>
        <v>#DIV/0!</v>
      </c>
    </row>
    <row r="8" spans="1:22" x14ac:dyDescent="0.25">
      <c r="A8" s="62"/>
      <c r="B8" s="71"/>
      <c r="C8" s="72"/>
      <c r="D8" s="73"/>
      <c r="E8" s="74" t="e">
        <f>D8*(B8/C8)</f>
        <v>#DIV/0!</v>
      </c>
      <c r="F8" s="71"/>
      <c r="G8" s="75"/>
      <c r="H8" s="73"/>
      <c r="I8" s="74" t="e">
        <f>H8*(F8/G8)</f>
        <v>#DIV/0!</v>
      </c>
      <c r="J8" s="76"/>
      <c r="K8" s="77"/>
      <c r="L8" s="73"/>
      <c r="M8" s="74" t="e">
        <f>L8*(J8/K8)</f>
        <v>#DIV/0!</v>
      </c>
      <c r="N8" s="76"/>
      <c r="O8" s="77"/>
      <c r="P8" s="73"/>
      <c r="Q8" s="74" t="e">
        <f>P8*(N8/O8)</f>
        <v>#DIV/0!</v>
      </c>
      <c r="R8" s="71" t="e">
        <f>E8+I8+M8+Q8</f>
        <v>#DIV/0!</v>
      </c>
      <c r="S8" s="73"/>
      <c r="T8" s="73" t="e">
        <f>R8/S8</f>
        <v>#DIV/0!</v>
      </c>
      <c r="U8" s="77"/>
      <c r="V8" s="78" t="e">
        <f>T8*U8</f>
        <v>#DIV/0!</v>
      </c>
    </row>
    <row r="9" spans="1:22" x14ac:dyDescent="0.25">
      <c r="A9" s="62"/>
      <c r="B9" s="71"/>
      <c r="C9" s="72"/>
      <c r="D9" s="73"/>
      <c r="E9" s="74" t="e">
        <f>D9*(B9/C9)</f>
        <v>#DIV/0!</v>
      </c>
      <c r="F9" s="71"/>
      <c r="G9" s="75"/>
      <c r="H9" s="73"/>
      <c r="I9" s="74" t="e">
        <f>H9*(F9/G9)</f>
        <v>#DIV/0!</v>
      </c>
      <c r="J9" s="76"/>
      <c r="K9" s="77"/>
      <c r="L9" s="73"/>
      <c r="M9" s="74" t="e">
        <f>L9*(J9/K9)</f>
        <v>#DIV/0!</v>
      </c>
      <c r="N9" s="76"/>
      <c r="O9" s="77"/>
      <c r="P9" s="73"/>
      <c r="Q9" s="74" t="e">
        <f>P9*(N9/O9)</f>
        <v>#DIV/0!</v>
      </c>
      <c r="R9" s="71" t="e">
        <f>E9+I9+M9+Q9</f>
        <v>#DIV/0!</v>
      </c>
      <c r="S9" s="73"/>
      <c r="T9" s="73" t="e">
        <f>R9/S9</f>
        <v>#DIV/0!</v>
      </c>
      <c r="U9" s="77"/>
      <c r="V9" s="78" t="e">
        <f>T9*U9</f>
        <v>#DIV/0!</v>
      </c>
    </row>
    <row r="10" spans="1:22" ht="15.75" thickBot="1" x14ac:dyDescent="0.3">
      <c r="A10" s="27"/>
      <c r="B10" s="79"/>
      <c r="C10" s="80"/>
      <c r="D10" s="81"/>
      <c r="E10" s="82" t="e">
        <f>D10*(B10/C10)</f>
        <v>#DIV/0!</v>
      </c>
      <c r="F10" s="79"/>
      <c r="G10" s="83"/>
      <c r="H10" s="81"/>
      <c r="I10" s="82" t="e">
        <f>H10*(F10/G10)</f>
        <v>#DIV/0!</v>
      </c>
      <c r="J10" s="84"/>
      <c r="K10" s="85"/>
      <c r="L10" s="81"/>
      <c r="M10" s="82" t="e">
        <f>L10*(J10/K10)</f>
        <v>#DIV/0!</v>
      </c>
      <c r="N10" s="84"/>
      <c r="O10" s="85"/>
      <c r="P10" s="81"/>
      <c r="Q10" s="82" t="e">
        <f>P10*(N10/O10)</f>
        <v>#DIV/0!</v>
      </c>
      <c r="R10" s="79" t="e">
        <f>E10+I10+M10+Q10</f>
        <v>#DIV/0!</v>
      </c>
      <c r="S10" s="81"/>
      <c r="T10" s="81" t="e">
        <f>R10/S10</f>
        <v>#DIV/0!</v>
      </c>
      <c r="U10" s="85"/>
      <c r="V10" s="86" t="e">
        <f>T10*U10</f>
        <v>#DIV/0!</v>
      </c>
    </row>
    <row r="11" spans="1:22" ht="15.75" thickBot="1" x14ac:dyDescent="0.3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114" t="s">
        <v>39</v>
      </c>
      <c r="Q11" s="115"/>
      <c r="R11" s="89" t="e">
        <f>SUM(R6:R10)</f>
        <v>#DIV/0!</v>
      </c>
      <c r="S11" s="90"/>
      <c r="T11" s="91" t="e">
        <f>SUM(T6:T10)</f>
        <v>#DIV/0!</v>
      </c>
      <c r="U11" s="90"/>
      <c r="V11" s="92" t="e">
        <f>SUM(V6:V10)</f>
        <v>#DIV/0!</v>
      </c>
    </row>
  </sheetData>
  <mergeCells count="27">
    <mergeCell ref="A2:A5"/>
    <mergeCell ref="B2:E2"/>
    <mergeCell ref="F2:I2"/>
    <mergeCell ref="J2:M2"/>
    <mergeCell ref="N2:Q2"/>
    <mergeCell ref="N3:O3"/>
    <mergeCell ref="P3:Q3"/>
    <mergeCell ref="B4:C4"/>
    <mergeCell ref="D4:E4"/>
    <mergeCell ref="S2:S5"/>
    <mergeCell ref="T2:T5"/>
    <mergeCell ref="U2:U5"/>
    <mergeCell ref="V2:V5"/>
    <mergeCell ref="B3:C3"/>
    <mergeCell ref="D3:E3"/>
    <mergeCell ref="F3:G3"/>
    <mergeCell ref="H3:I3"/>
    <mergeCell ref="J3:K3"/>
    <mergeCell ref="L3:M3"/>
    <mergeCell ref="R2:R5"/>
    <mergeCell ref="P11:Q11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0" zoomScaleNormal="80" workbookViewId="0">
      <selection activeCell="J13" sqref="J13"/>
    </sheetView>
  </sheetViews>
  <sheetFormatPr defaultRowHeight="15" x14ac:dyDescent="0.25"/>
  <cols>
    <col min="1" max="1" width="29.28515625" customWidth="1"/>
    <col min="2" max="2" width="22.140625" customWidth="1"/>
    <col min="3" max="3" width="21.28515625" customWidth="1"/>
    <col min="4" max="4" width="21.7109375" customWidth="1"/>
    <col min="5" max="5" width="20.140625" customWidth="1"/>
    <col min="6" max="6" width="20" customWidth="1"/>
    <col min="7" max="7" width="13.42578125" customWidth="1"/>
    <col min="8" max="8" width="18" customWidth="1"/>
    <col min="10" max="10" width="15.140625" bestFit="1" customWidth="1"/>
    <col min="12" max="12" width="15.140625" bestFit="1" customWidth="1"/>
    <col min="14" max="14" width="15.140625" bestFit="1" customWidth="1"/>
  </cols>
  <sheetData>
    <row r="1" spans="1:14" ht="20.25" x14ac:dyDescent="0.3">
      <c r="A1" s="2" t="s">
        <v>7</v>
      </c>
      <c r="B1" s="143" t="s">
        <v>18</v>
      </c>
      <c r="C1" s="143"/>
      <c r="D1" s="37"/>
      <c r="E1" s="37"/>
      <c r="F1" s="37"/>
    </row>
    <row r="2" spans="1:14" ht="21" thickBot="1" x14ac:dyDescent="0.35">
      <c r="A2" s="139"/>
      <c r="B2" s="140"/>
      <c r="C2" s="140"/>
      <c r="D2" s="36"/>
      <c r="E2" s="36"/>
      <c r="J2" s="42"/>
      <c r="L2" s="42"/>
      <c r="N2" s="43"/>
    </row>
    <row r="3" spans="1:14" x14ac:dyDescent="0.25">
      <c r="A3" s="141" t="s">
        <v>2</v>
      </c>
      <c r="B3" s="47" t="s">
        <v>0</v>
      </c>
      <c r="C3" s="48">
        <v>2244000</v>
      </c>
      <c r="D3" s="39" t="s">
        <v>1</v>
      </c>
      <c r="E3" s="44">
        <v>1056000</v>
      </c>
      <c r="F3" s="38" t="s">
        <v>4</v>
      </c>
      <c r="G3" s="144">
        <f>C3+E3</f>
        <v>3300000</v>
      </c>
      <c r="H3" s="145"/>
      <c r="J3" s="42"/>
      <c r="L3" s="42"/>
      <c r="N3" s="43"/>
    </row>
    <row r="4" spans="1:14" x14ac:dyDescent="0.25">
      <c r="A4" s="142"/>
      <c r="B4" s="4" t="s">
        <v>2</v>
      </c>
      <c r="C4" s="5" t="s">
        <v>2</v>
      </c>
      <c r="D4" s="4" t="s">
        <v>2</v>
      </c>
      <c r="E4" s="10" t="s">
        <v>2</v>
      </c>
      <c r="F4" s="51" t="s">
        <v>2</v>
      </c>
      <c r="G4" s="52" t="s">
        <v>2</v>
      </c>
      <c r="H4" s="12" t="s">
        <v>2</v>
      </c>
      <c r="J4" s="42"/>
    </row>
    <row r="5" spans="1:14" s="1" customFormat="1" ht="60.75" thickBot="1" x14ac:dyDescent="0.3">
      <c r="A5" s="26" t="s">
        <v>8</v>
      </c>
      <c r="B5" s="17" t="s">
        <v>19</v>
      </c>
      <c r="C5" s="22" t="s">
        <v>21</v>
      </c>
      <c r="D5" s="17" t="s">
        <v>20</v>
      </c>
      <c r="E5" s="18" t="s">
        <v>22</v>
      </c>
      <c r="F5" s="15" t="s">
        <v>5</v>
      </c>
      <c r="G5" s="53" t="s">
        <v>6</v>
      </c>
      <c r="H5" s="16" t="s">
        <v>16</v>
      </c>
    </row>
    <row r="6" spans="1:14" x14ac:dyDescent="0.25">
      <c r="A6" s="45" t="s">
        <v>10</v>
      </c>
      <c r="B6" s="97">
        <v>387241.0333208536</v>
      </c>
      <c r="C6" s="23">
        <f>B6/$B$15</f>
        <v>0.17256730540144991</v>
      </c>
      <c r="D6" s="41">
        <v>556000</v>
      </c>
      <c r="E6" s="19">
        <f>D6/D15</f>
        <v>0.52651515151515149</v>
      </c>
      <c r="F6" s="14">
        <f>B6+D6</f>
        <v>943241.0333208536</v>
      </c>
      <c r="G6" s="54">
        <f>F6/F15</f>
        <v>0.28583061615783445</v>
      </c>
      <c r="H6" s="56">
        <f t="shared" ref="H6:H15" si="0">F6*0.7</f>
        <v>660268.72332459746</v>
      </c>
    </row>
    <row r="7" spans="1:14" x14ac:dyDescent="0.25">
      <c r="A7" s="46" t="s">
        <v>9</v>
      </c>
      <c r="B7" s="97">
        <v>278512.3174840883</v>
      </c>
      <c r="C7" s="23">
        <f t="shared" ref="C7:C12" si="1">B7/$B$15</f>
        <v>0.1241142234777577</v>
      </c>
      <c r="D7" s="40">
        <v>0</v>
      </c>
      <c r="E7" s="20">
        <f>D7/D15</f>
        <v>0</v>
      </c>
      <c r="F7" s="14">
        <f t="shared" ref="F7:F14" si="2">B7+D7</f>
        <v>278512.3174840883</v>
      </c>
      <c r="G7" s="54">
        <f>F7/F15</f>
        <v>8.4397671964875243E-2</v>
      </c>
      <c r="H7" s="56">
        <f t="shared" si="0"/>
        <v>194958.6222388618</v>
      </c>
    </row>
    <row r="8" spans="1:14" x14ac:dyDescent="0.25">
      <c r="A8" s="46" t="s">
        <v>11</v>
      </c>
      <c r="B8" s="97">
        <v>531622.01422688132</v>
      </c>
      <c r="C8" s="23">
        <f t="shared" si="1"/>
        <v>0.23690820598345869</v>
      </c>
      <c r="D8" s="40">
        <v>0</v>
      </c>
      <c r="E8" s="20">
        <f>D8/D15</f>
        <v>0</v>
      </c>
      <c r="F8" s="14">
        <f t="shared" si="2"/>
        <v>531622.01422688132</v>
      </c>
      <c r="G8" s="54">
        <f>F8/F15</f>
        <v>0.16109758006875191</v>
      </c>
      <c r="H8" s="56">
        <f t="shared" si="0"/>
        <v>372135.40995881689</v>
      </c>
    </row>
    <row r="9" spans="1:14" x14ac:dyDescent="0.25">
      <c r="A9" s="46" t="s">
        <v>13</v>
      </c>
      <c r="B9" s="98">
        <v>306114.56383377011</v>
      </c>
      <c r="C9" s="23">
        <f t="shared" si="1"/>
        <v>0.1364146897654947</v>
      </c>
      <c r="D9" s="40">
        <v>0</v>
      </c>
      <c r="E9" s="20">
        <f>D9/D16</f>
        <v>0</v>
      </c>
      <c r="F9" s="14">
        <f t="shared" si="2"/>
        <v>306114.56383377011</v>
      </c>
      <c r="G9" s="54">
        <f>F9/F15</f>
        <v>9.2761989040536397E-2</v>
      </c>
      <c r="H9" s="56">
        <f t="shared" si="0"/>
        <v>214280.19468363907</v>
      </c>
    </row>
    <row r="10" spans="1:14" x14ac:dyDescent="0.25">
      <c r="A10" s="46" t="s">
        <v>14</v>
      </c>
      <c r="B10" s="98">
        <v>389074.05466117559</v>
      </c>
      <c r="C10" s="23">
        <f t="shared" si="1"/>
        <v>0.17338415983118341</v>
      </c>
      <c r="D10" s="40">
        <v>0</v>
      </c>
      <c r="E10" s="20">
        <f>D10/D15</f>
        <v>0</v>
      </c>
      <c r="F10" s="14">
        <f t="shared" si="2"/>
        <v>389074.05466117559</v>
      </c>
      <c r="G10" s="54">
        <f>F10/F15</f>
        <v>0.11790122868520472</v>
      </c>
      <c r="H10" s="56">
        <f t="shared" si="0"/>
        <v>272351.83826282289</v>
      </c>
    </row>
    <row r="11" spans="1:14" x14ac:dyDescent="0.25">
      <c r="A11" s="46" t="s">
        <v>15</v>
      </c>
      <c r="B11" s="98">
        <v>351436.01647323102</v>
      </c>
      <c r="C11" s="23">
        <f t="shared" si="1"/>
        <v>0.15661141554065552</v>
      </c>
      <c r="D11" s="40">
        <v>0</v>
      </c>
      <c r="E11" s="20">
        <f>D11/D15</f>
        <v>0</v>
      </c>
      <c r="F11" s="14">
        <f t="shared" si="2"/>
        <v>351436.01647323102</v>
      </c>
      <c r="G11" s="54">
        <f>F11/F15</f>
        <v>0.10649576256764576</v>
      </c>
      <c r="H11" s="56">
        <f t="shared" si="0"/>
        <v>246005.21153126171</v>
      </c>
    </row>
    <row r="12" spans="1:14" x14ac:dyDescent="0.25">
      <c r="A12" s="46" t="s">
        <v>12</v>
      </c>
      <c r="B12" s="3">
        <v>0</v>
      </c>
      <c r="C12" s="23">
        <f t="shared" si="1"/>
        <v>0</v>
      </c>
      <c r="D12" s="41">
        <v>500000</v>
      </c>
      <c r="E12" s="20">
        <f>D12/D15</f>
        <v>0.47348484848484851</v>
      </c>
      <c r="F12" s="14">
        <f t="shared" si="2"/>
        <v>500000</v>
      </c>
      <c r="G12" s="54">
        <f>F12/F15</f>
        <v>0.15151515151515152</v>
      </c>
      <c r="H12" s="56">
        <f t="shared" si="0"/>
        <v>350000</v>
      </c>
    </row>
    <row r="13" spans="1:14" x14ac:dyDescent="0.25">
      <c r="A13" s="46"/>
      <c r="B13" s="11"/>
      <c r="C13" s="24">
        <f>B13/B15</f>
        <v>0</v>
      </c>
      <c r="D13" s="34"/>
      <c r="E13" s="20">
        <f>D13/D15</f>
        <v>0</v>
      </c>
      <c r="F13" s="14">
        <f t="shared" si="2"/>
        <v>0</v>
      </c>
      <c r="G13" s="54">
        <f>F13/F15</f>
        <v>0</v>
      </c>
      <c r="H13" s="56">
        <f t="shared" si="0"/>
        <v>0</v>
      </c>
    </row>
    <row r="14" spans="1:14" ht="15.75" thickBot="1" x14ac:dyDescent="0.3">
      <c r="A14" s="27"/>
      <c r="B14" s="28"/>
      <c r="C14" s="25">
        <f>B14/B15</f>
        <v>0</v>
      </c>
      <c r="D14" s="35"/>
      <c r="E14" s="21">
        <f>D14/D15</f>
        <v>0</v>
      </c>
      <c r="F14" s="14">
        <f t="shared" si="2"/>
        <v>0</v>
      </c>
      <c r="G14" s="54">
        <f>F14/F15</f>
        <v>0</v>
      </c>
      <c r="H14" s="56">
        <f t="shared" si="0"/>
        <v>0</v>
      </c>
    </row>
    <row r="15" spans="1:14" ht="15.75" thickBot="1" x14ac:dyDescent="0.3">
      <c r="A15" s="7"/>
      <c r="B15" s="8">
        <f>SUM(B6:B14)</f>
        <v>2244000</v>
      </c>
      <c r="C15" s="9">
        <f>SUM(C6:C14)</f>
        <v>1</v>
      </c>
      <c r="D15" s="31">
        <f>SUM(D6:D14)</f>
        <v>1056000</v>
      </c>
      <c r="E15" s="32">
        <f>SUM(E6:E14)</f>
        <v>1</v>
      </c>
      <c r="F15" s="13">
        <f>B15+D15</f>
        <v>3300000</v>
      </c>
      <c r="G15" s="55">
        <f>SUM(G6:G14)</f>
        <v>1.0000000000000002</v>
      </c>
      <c r="H15" s="57">
        <f t="shared" si="0"/>
        <v>2310000</v>
      </c>
    </row>
    <row r="16" spans="1:14" ht="45" customHeight="1" thickBot="1" x14ac:dyDescent="0.3">
      <c r="A16" s="6"/>
      <c r="B16" s="49" t="s">
        <v>3</v>
      </c>
      <c r="C16" s="29">
        <f>B15/F15</f>
        <v>0.68</v>
      </c>
      <c r="D16" s="33">
        <f>D15/F15</f>
        <v>0.32</v>
      </c>
      <c r="E16" s="30"/>
      <c r="F16" s="50" t="s">
        <v>17</v>
      </c>
      <c r="G16" s="58">
        <v>0.7</v>
      </c>
      <c r="H16" s="100">
        <f>G16*G3</f>
        <v>2310000</v>
      </c>
    </row>
    <row r="18" spans="10:10" x14ac:dyDescent="0.25">
      <c r="J18" s="99"/>
    </row>
  </sheetData>
  <mergeCells count="4">
    <mergeCell ref="A2:C2"/>
    <mergeCell ref="A3:A4"/>
    <mergeCell ref="B1:C1"/>
    <mergeCell ref="G3:H3"/>
  </mergeCells>
  <pageMargins left="0.25" right="0.25" top="0.75" bottom="0.75" header="0.3" footer="0.3"/>
  <pageSetup paperSize="5" scale="65" orientation="landscape" r:id="rId1"/>
  <headerFooter>
    <oddHeader>&amp;CSecond Disaster Recovery Supplemental Allocation
Regional Method of Distribution Allocation Summary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E4" sqref="E4"/>
    </sheetView>
  </sheetViews>
  <sheetFormatPr defaultRowHeight="15" x14ac:dyDescent="0.25"/>
  <cols>
    <col min="1" max="1" width="29.28515625" customWidth="1"/>
    <col min="2" max="2" width="22.140625" customWidth="1"/>
    <col min="3" max="3" width="21.28515625" customWidth="1"/>
    <col min="4" max="4" width="21.7109375" customWidth="1"/>
    <col min="5" max="5" width="20.140625" customWidth="1"/>
    <col min="6" max="6" width="20" customWidth="1"/>
    <col min="7" max="7" width="13.42578125" customWidth="1"/>
    <col min="8" max="8" width="18" customWidth="1"/>
    <col min="10" max="10" width="15.140625" bestFit="1" customWidth="1"/>
    <col min="12" max="12" width="15.140625" bestFit="1" customWidth="1"/>
    <col min="14" max="14" width="15.140625" bestFit="1" customWidth="1"/>
  </cols>
  <sheetData>
    <row r="1" spans="1:14" ht="20.25" x14ac:dyDescent="0.3">
      <c r="A1" s="108" t="s">
        <v>7</v>
      </c>
      <c r="B1" s="146" t="s">
        <v>48</v>
      </c>
      <c r="C1" s="146"/>
      <c r="D1" s="37"/>
      <c r="E1" s="37"/>
      <c r="F1" s="37"/>
    </row>
    <row r="2" spans="1:14" ht="21" thickBot="1" x14ac:dyDescent="0.35">
      <c r="A2" s="139"/>
      <c r="B2" s="140"/>
      <c r="C2" s="140"/>
      <c r="D2" s="36"/>
      <c r="E2" s="36"/>
      <c r="J2" s="42"/>
      <c r="L2" s="42"/>
      <c r="N2" s="43"/>
    </row>
    <row r="3" spans="1:14" x14ac:dyDescent="0.25">
      <c r="A3" s="141" t="s">
        <v>2</v>
      </c>
      <c r="B3" s="47" t="s">
        <v>0</v>
      </c>
      <c r="C3" s="48">
        <v>9872334</v>
      </c>
      <c r="D3" s="39" t="s">
        <v>1</v>
      </c>
      <c r="E3" s="44">
        <v>23035447</v>
      </c>
      <c r="F3" s="38" t="s">
        <v>4</v>
      </c>
      <c r="G3" s="144">
        <f>C3+E3</f>
        <v>32907781</v>
      </c>
      <c r="H3" s="145"/>
      <c r="J3" s="42"/>
      <c r="L3" s="42"/>
      <c r="N3" s="43"/>
    </row>
    <row r="4" spans="1:14" x14ac:dyDescent="0.25">
      <c r="A4" s="142"/>
      <c r="B4" s="4" t="s">
        <v>2</v>
      </c>
      <c r="C4" s="5" t="s">
        <v>2</v>
      </c>
      <c r="D4" s="4" t="s">
        <v>2</v>
      </c>
      <c r="E4" s="10" t="s">
        <v>2</v>
      </c>
      <c r="F4" s="51" t="s">
        <v>2</v>
      </c>
      <c r="G4" s="52" t="s">
        <v>2</v>
      </c>
      <c r="H4" s="12" t="s">
        <v>2</v>
      </c>
      <c r="J4" s="42"/>
    </row>
    <row r="5" spans="1:14" s="1" customFormat="1" ht="60.75" thickBot="1" x14ac:dyDescent="0.3">
      <c r="A5" s="26" t="s">
        <v>8</v>
      </c>
      <c r="B5" s="17" t="s">
        <v>19</v>
      </c>
      <c r="C5" s="22" t="s">
        <v>21</v>
      </c>
      <c r="D5" s="17" t="s">
        <v>20</v>
      </c>
      <c r="E5" s="18" t="s">
        <v>22</v>
      </c>
      <c r="F5" s="15" t="s">
        <v>5</v>
      </c>
      <c r="G5" s="53" t="s">
        <v>6</v>
      </c>
      <c r="H5" s="16" t="s">
        <v>16</v>
      </c>
    </row>
    <row r="6" spans="1:14" x14ac:dyDescent="0.25">
      <c r="A6" s="45" t="s">
        <v>48</v>
      </c>
      <c r="B6" s="97">
        <v>9872334</v>
      </c>
      <c r="C6" s="23">
        <f>B6/$B$15</f>
        <v>1</v>
      </c>
      <c r="D6" s="41">
        <v>23035447</v>
      </c>
      <c r="E6" s="19">
        <f>D6/D15</f>
        <v>1</v>
      </c>
      <c r="F6" s="14">
        <f>B6+D6</f>
        <v>32907781</v>
      </c>
      <c r="G6" s="54">
        <f>F6/F15</f>
        <v>1</v>
      </c>
      <c r="H6" s="56"/>
    </row>
    <row r="7" spans="1:14" x14ac:dyDescent="0.25">
      <c r="A7" s="46"/>
      <c r="B7" s="97"/>
      <c r="C7" s="23">
        <f t="shared" ref="C7:C12" si="0">B7/$B$15</f>
        <v>0</v>
      </c>
      <c r="D7" s="40"/>
      <c r="E7" s="20">
        <f>D7/D15</f>
        <v>0</v>
      </c>
      <c r="F7" s="14">
        <f t="shared" ref="F7:F14" si="1">B7+D7</f>
        <v>0</v>
      </c>
      <c r="G7" s="54">
        <f>F7/F15</f>
        <v>0</v>
      </c>
      <c r="H7" s="56"/>
    </row>
    <row r="8" spans="1:14" x14ac:dyDescent="0.25">
      <c r="A8" s="46"/>
      <c r="B8" s="97"/>
      <c r="C8" s="23">
        <f t="shared" si="0"/>
        <v>0</v>
      </c>
      <c r="D8" s="40"/>
      <c r="E8" s="20">
        <f>D8/D15</f>
        <v>0</v>
      </c>
      <c r="F8" s="14">
        <f t="shared" si="1"/>
        <v>0</v>
      </c>
      <c r="G8" s="54">
        <f>F8/F15</f>
        <v>0</v>
      </c>
      <c r="H8" s="56"/>
    </row>
    <row r="9" spans="1:14" x14ac:dyDescent="0.25">
      <c r="A9" s="46"/>
      <c r="B9" s="98"/>
      <c r="C9" s="23">
        <f t="shared" si="0"/>
        <v>0</v>
      </c>
      <c r="D9" s="40"/>
      <c r="E9" s="20">
        <f>D9/D16</f>
        <v>0</v>
      </c>
      <c r="F9" s="14">
        <f t="shared" si="1"/>
        <v>0</v>
      </c>
      <c r="G9" s="54">
        <f>F9/F15</f>
        <v>0</v>
      </c>
      <c r="H9" s="56"/>
    </row>
    <row r="10" spans="1:14" x14ac:dyDescent="0.25">
      <c r="A10" s="46"/>
      <c r="B10" s="98"/>
      <c r="C10" s="23">
        <f t="shared" si="0"/>
        <v>0</v>
      </c>
      <c r="D10" s="40"/>
      <c r="E10" s="20">
        <f>D10/D15</f>
        <v>0</v>
      </c>
      <c r="F10" s="14">
        <f t="shared" si="1"/>
        <v>0</v>
      </c>
      <c r="G10" s="54">
        <f>F10/F15</f>
        <v>0</v>
      </c>
      <c r="H10" s="56"/>
    </row>
    <row r="11" spans="1:14" x14ac:dyDescent="0.25">
      <c r="A11" s="46"/>
      <c r="B11" s="98"/>
      <c r="C11" s="23">
        <f t="shared" si="0"/>
        <v>0</v>
      </c>
      <c r="D11" s="40"/>
      <c r="E11" s="20">
        <f>D11/D15</f>
        <v>0</v>
      </c>
      <c r="F11" s="14">
        <f t="shared" si="1"/>
        <v>0</v>
      </c>
      <c r="G11" s="54">
        <f>F11/F15</f>
        <v>0</v>
      </c>
      <c r="H11" s="56"/>
    </row>
    <row r="12" spans="1:14" x14ac:dyDescent="0.25">
      <c r="A12" s="46"/>
      <c r="B12" s="3"/>
      <c r="C12" s="23">
        <f t="shared" si="0"/>
        <v>0</v>
      </c>
      <c r="D12" s="41"/>
      <c r="E12" s="20">
        <f>D12/D15</f>
        <v>0</v>
      </c>
      <c r="F12" s="14">
        <f t="shared" si="1"/>
        <v>0</v>
      </c>
      <c r="G12" s="54">
        <f>F12/F15</f>
        <v>0</v>
      </c>
      <c r="H12" s="56"/>
    </row>
    <row r="13" spans="1:14" x14ac:dyDescent="0.25">
      <c r="A13" s="46"/>
      <c r="B13" s="11"/>
      <c r="C13" s="24">
        <f>B13/B15</f>
        <v>0</v>
      </c>
      <c r="D13" s="34"/>
      <c r="E13" s="20">
        <f>D13/D15</f>
        <v>0</v>
      </c>
      <c r="F13" s="14">
        <f t="shared" si="1"/>
        <v>0</v>
      </c>
      <c r="G13" s="54">
        <f>F13/F15</f>
        <v>0</v>
      </c>
      <c r="H13" s="56"/>
    </row>
    <row r="14" spans="1:14" ht="15.75" thickBot="1" x14ac:dyDescent="0.3">
      <c r="A14" s="27"/>
      <c r="B14" s="28"/>
      <c r="C14" s="25">
        <f>B14/B15</f>
        <v>0</v>
      </c>
      <c r="D14" s="35"/>
      <c r="E14" s="21">
        <f>D14/D15</f>
        <v>0</v>
      </c>
      <c r="F14" s="14">
        <f t="shared" si="1"/>
        <v>0</v>
      </c>
      <c r="G14" s="54">
        <f>F14/F15</f>
        <v>0</v>
      </c>
      <c r="H14" s="56"/>
    </row>
    <row r="15" spans="1:14" ht="15.75" thickBot="1" x14ac:dyDescent="0.3">
      <c r="A15" s="7"/>
      <c r="B15" s="8">
        <f>SUM(B6:B14)</f>
        <v>9872334</v>
      </c>
      <c r="C15" s="9">
        <f>SUM(C6:C14)</f>
        <v>1</v>
      </c>
      <c r="D15" s="31">
        <f>SUM(D6:D14)</f>
        <v>23035447</v>
      </c>
      <c r="E15" s="32">
        <f>SUM(E6:E14)</f>
        <v>1</v>
      </c>
      <c r="F15" s="13">
        <f>B15+D15</f>
        <v>32907781</v>
      </c>
      <c r="G15" s="55">
        <f>SUM(G6:G14)</f>
        <v>1</v>
      </c>
      <c r="H15" s="57">
        <f t="shared" ref="H15" si="2">F15*0.7</f>
        <v>23035446.699999999</v>
      </c>
    </row>
    <row r="16" spans="1:14" ht="45" customHeight="1" thickBot="1" x14ac:dyDescent="0.3">
      <c r="A16" s="6"/>
      <c r="B16" s="49" t="s">
        <v>3</v>
      </c>
      <c r="C16" s="29">
        <f>B15/F15</f>
        <v>0.29999999088361501</v>
      </c>
      <c r="D16" s="33">
        <f>D15/F15</f>
        <v>0.70000000911638494</v>
      </c>
      <c r="E16" s="30"/>
      <c r="F16" s="105" t="s">
        <v>17</v>
      </c>
      <c r="G16" s="107">
        <v>0.7</v>
      </c>
      <c r="H16" s="106">
        <f>G16*G3</f>
        <v>23035446.699999999</v>
      </c>
    </row>
    <row r="18" spans="10:10" x14ac:dyDescent="0.25">
      <c r="J18" s="99"/>
    </row>
  </sheetData>
  <mergeCells count="4">
    <mergeCell ref="B1:C1"/>
    <mergeCell ref="A2:C2"/>
    <mergeCell ref="A3:A4"/>
    <mergeCell ref="G3:H3"/>
  </mergeCells>
  <pageMargins left="0.2" right="0.2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BAF79CCBDCD48B277E95AF7F791FE" ma:contentTypeVersion="0" ma:contentTypeDescription="Create a new document." ma:contentTypeScope="" ma:versionID="0c621dfb8cede01fc50bb9c216a969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>
  <LongProp xmlns="" name="TaxCatchAll"><![CDATA[199;#Local Design|1803773a-81c5-402e-a401-79299034c5a8;#165;#Design|9dc2dcf7-fa8e-408c-a49e-0ef0a6d4299e;#9;#Startup|ae5674dc-d347-4a3b-b31b-f43be6d9060f;#75;#State CDBG-Disaster Recovery|d56167df-dbe4-4396-91c8-bc2179af9b59;#74;#General Information|7fd51a0e-623c-4008-b3b1-0fa9f1156814;#107;#Form|e45b7b4b-143e-4e13-918b-00d32cc43031]]></LongProp>
</LongProperties>
</file>

<file path=customXml/itemProps1.xml><?xml version="1.0" encoding="utf-8"?>
<ds:datastoreItem xmlns:ds="http://schemas.openxmlformats.org/officeDocument/2006/customXml" ds:itemID="{C0EE2ADD-67F6-4216-8AC8-86E9AF8BB2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D9827E-058D-4354-BCCB-1CFD0B6A0A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8576AB-7201-4B27-ACE8-C22868A8CD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3D831CA-97B6-49FD-B804-48185B27AC6E}">
  <ds:schemaRefs>
    <ds:schemaRef ds:uri="http://schemas.microsoft.com/office/2006/metadata/longPropertie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Factors Example</vt:lpstr>
      <vt:lpstr>Non-Housing Factors</vt:lpstr>
      <vt:lpstr>Housing Factors</vt:lpstr>
      <vt:lpstr>Allocation Example</vt:lpstr>
      <vt:lpstr>Newton</vt:lpstr>
      <vt:lpstr>'Allocation Example'!Print_Titles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 Allocation Summary</dc:title>
  <dc:creator>csparks</dc:creator>
  <cp:lastModifiedBy>Auditor</cp:lastModifiedBy>
  <cp:lastPrinted>2017-06-14T17:57:29Z</cp:lastPrinted>
  <dcterms:created xsi:type="dcterms:W3CDTF">2009-10-15T19:33:48Z</dcterms:created>
  <dcterms:modified xsi:type="dcterms:W3CDTF">2017-06-14T17:57:30Z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0x010100EE9BAF79CCBDCD48B277E95AF7F791FE</vt:lpwstr>
  </property>
  <property fmtid="{D5CDD505-2E9C-101B-9397-08002B2CF9AE}" pid="3" name="ProgramAreaMulti_00">
    <vt:lpwstr>State CDBG-Disaster Recovery|d56167df-dbe4-4396-91c8-bc2179af9b59</vt:lpwstr>
  </property>
  <property fmtid="{D5CDD505-2E9C-101B-9397-08002B2CF9AE}" pid="4" name="GLOSubProgramArea">
    <vt:lpwstr/>
  </property>
  <property fmtid="{D5CDD505-2E9C-101B-9397-08002B2CF9AE}" pid="5" name="GLODocumentType">
    <vt:lpwstr>107;#Form|e45b7b4b-143e-4e13-918b-00d32cc43031</vt:lpwstr>
  </property>
  <property fmtid="{D5CDD505-2E9C-101B-9397-08002B2CF9AE}" pid="6" name="ProgramArea0">
    <vt:lpwstr/>
  </property>
  <property fmtid="{D5CDD505-2E9C-101B-9397-08002B2CF9AE}" pid="7" name="DocumentOwner">
    <vt:lpwstr/>
  </property>
  <property fmtid="{D5CDD505-2E9C-101B-9397-08002B2CF9AE}" pid="8" name="GLOCategory">
    <vt:lpwstr/>
  </property>
  <property fmtid="{D5CDD505-2E9C-101B-9397-08002B2CF9AE}" pid="9" name="ProgramAreaMulti_01">
    <vt:lpwstr>Design|9dc2dcf7-fa8e-408c-a49e-0ef0a6d4299e</vt:lpwstr>
  </property>
  <property fmtid="{D5CDD505-2E9C-101B-9397-08002B2CF9AE}" pid="10" name="DocumentOwner_0">
    <vt:lpwstr/>
  </property>
  <property fmtid="{D5CDD505-2E9C-101B-9397-08002B2CF9AE}" pid="11" name="TaxCatchAll">
    <vt:lpwstr>199;#Local Design|1803773a-81c5-402e-a401-79299034c5a8;#165;#Design|9dc2dcf7-fa8e-408c-a49e-0ef0a6d4299e;#9;#Startup|ae5674dc-d347-4a3b-b31b-f43be6d9060f;#75;#State CDBG-Disaster Recovery|d56167df-dbe4-4396-91c8-bc2179af9b59;#74;#General Information|7fd51</vt:lpwstr>
  </property>
  <property fmtid="{D5CDD505-2E9C-101B-9397-08002B2CF9AE}" pid="12" name="GLOProgramArea">
    <vt:lpwstr/>
  </property>
  <property fmtid="{D5CDD505-2E9C-101B-9397-08002B2CF9AE}" pid="13" name="GLOUsers">
    <vt:lpwstr/>
  </property>
  <property fmtid="{D5CDD505-2E9C-101B-9397-08002B2CF9AE}" pid="14" name="SubprogramAreaMulti">
    <vt:lpwstr>75;#State CDBG-Disaster Recovery|d56167df-dbe4-4396-91c8-bc2179af9b59</vt:lpwstr>
  </property>
  <property fmtid="{D5CDD505-2E9C-101B-9397-08002B2CF9AE}" pid="15" name="TexasGLOUsers0">
    <vt:lpwstr/>
  </property>
  <property fmtid="{D5CDD505-2E9C-101B-9397-08002B2CF9AE}" pid="16" name="UsersMulti">
    <vt:lpwstr/>
  </property>
  <property fmtid="{D5CDD505-2E9C-101B-9397-08002B2CF9AE}" pid="17" name="SubcategoryMulti">
    <vt:lpwstr>199;#Local Design|1803773a-81c5-402e-a401-79299034c5a8</vt:lpwstr>
  </property>
  <property fmtid="{D5CDD505-2E9C-101B-9397-08002B2CF9AE}" pid="18" name="CategoryPage0">
    <vt:lpwstr/>
  </property>
  <property fmtid="{D5CDD505-2E9C-101B-9397-08002B2CF9AE}" pid="19" name="ProgramAreaMulti">
    <vt:lpwstr>74;#General Information|7fd51a0e-623c-4008-b3b1-0fa9f1156814</vt:lpwstr>
  </property>
  <property fmtid="{D5CDD505-2E9C-101B-9397-08002B2CF9AE}" pid="20" name="ProgramAreaMulti_0">
    <vt:lpwstr>General Information|7fd51a0e-623c-4008-b3b1-0fa9f1156814</vt:lpwstr>
  </property>
  <property fmtid="{D5CDD505-2E9C-101B-9397-08002B2CF9AE}" pid="21" name="CategoryMulti">
    <vt:lpwstr>165;#Design|9dc2dcf7-fa8e-408c-a49e-0ef0a6d4299e</vt:lpwstr>
  </property>
  <property fmtid="{D5CDD505-2E9C-101B-9397-08002B2CF9AE}" pid="22" name="GLODocumentType0">
    <vt:lpwstr>Form|e45b7b4b-143e-4e13-918b-00d32cc43031</vt:lpwstr>
  </property>
  <property fmtid="{D5CDD505-2E9C-101B-9397-08002B2CF9AE}" pid="23" name="UsersMulti_0">
    <vt:lpwstr/>
  </property>
  <property fmtid="{D5CDD505-2E9C-101B-9397-08002B2CF9AE}" pid="24" name="SubProgramArea0">
    <vt:lpwstr/>
  </property>
  <property fmtid="{D5CDD505-2E9C-101B-9397-08002B2CF9AE}" pid="25" name="e01b7f157dc14e96a4fd2938f4a96bfb">
    <vt:lpwstr>General Information|7fd51a0e-623c-4008-b3b1-0fa9f1156814</vt:lpwstr>
  </property>
  <property fmtid="{D5CDD505-2E9C-101B-9397-08002B2CF9AE}" pid="26" name="ProcessPhaseMulti">
    <vt:lpwstr>9;#Startup|ae5674dc-d347-4a3b-b31b-f43be6d9060f</vt:lpwstr>
  </property>
  <property fmtid="{D5CDD505-2E9C-101B-9397-08002B2CF9AE}" pid="27" name="SubcategoryMulti_0">
    <vt:lpwstr>Local Design|1803773a-81c5-402e-a401-79299034c5a8</vt:lpwstr>
  </property>
  <property fmtid="{D5CDD505-2E9C-101B-9397-08002B2CF9AE}" pid="28" name="GLOFundingRound">
    <vt:lpwstr/>
  </property>
  <property fmtid="{D5CDD505-2E9C-101B-9397-08002B2CF9AE}" pid="29" name="Order">
    <vt:r8>10100</vt:r8>
  </property>
  <property fmtid="{D5CDD505-2E9C-101B-9397-08002B2CF9AE}" pid="30" name="xd_ProgID">
    <vt:lpwstr/>
  </property>
  <property fmtid="{D5CDD505-2E9C-101B-9397-08002B2CF9AE}" pid="31" name="TemplateUrl">
    <vt:lpwstr/>
  </property>
  <property fmtid="{D5CDD505-2E9C-101B-9397-08002B2CF9AE}" pid="32" name="_CopySource">
    <vt:lpwstr/>
  </property>
  <property fmtid="{D5CDD505-2E9C-101B-9397-08002B2CF9AE}" pid="33" name="GLOMultilineText1">
    <vt:lpwstr/>
  </property>
  <property fmtid="{D5CDD505-2E9C-101B-9397-08002B2CF9AE}" pid="34" name="GLOFundingRound0">
    <vt:lpwstr/>
  </property>
  <property fmtid="{D5CDD505-2E9C-101B-9397-08002B2CF9AE}" pid="35" name="ProgramAreaMulti_02">
    <vt:lpwstr>Startup|ae5674dc-d347-4a3b-b31b-f43be6d9060f</vt:lpwstr>
  </property>
</Properties>
</file>